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ddison\Desktop\MeetingPlannerWorkshop\191204\"/>
    </mc:Choice>
  </mc:AlternateContent>
  <xr:revisionPtr revIDLastSave="0" documentId="13_ncr:1_{3E49EA11-2D19-4FD8-8BF6-C5ED859308E1}" xr6:coauthVersionLast="41" xr6:coauthVersionMax="41" xr10:uidLastSave="{00000000-0000-0000-0000-000000000000}"/>
  <bookViews>
    <workbookView xWindow="8436" yWindow="1836" windowWidth="27840" windowHeight="15000" tabRatio="690" xr2:uid="{00000000-000D-0000-FFFF-FFFF00000000}"/>
  </bookViews>
  <sheets>
    <sheet name="Budget Summary" sheetId="1" r:id="rId1"/>
    <sheet name="Registration Revenue" sheetId="13" r:id="rId2"/>
    <sheet name="Sponsor Rev &amp; Reg Detail" sheetId="9" state="hidden" r:id="rId3"/>
    <sheet name="Sponsorship Detail" sheetId="14" r:id="rId4"/>
    <sheet name="Audio Visual" sheetId="16" r:id="rId5"/>
    <sheet name="Expo" sheetId="17" r:id="rId6"/>
    <sheet name="F&amp;B" sheetId="7" r:id="rId7"/>
    <sheet name="F&amp;B Expense" sheetId="3" state="hidden" r:id="rId8"/>
    <sheet name="F&amp;B Final GTD Exp" sheetId="11" state="hidden" r:id="rId9"/>
    <sheet name="Attendee Giveaways" sheetId="4" r:id="rId10"/>
    <sheet name="Marketing &amp; Branding" sheetId="12" r:id="rId11"/>
    <sheet name="Event Management Systems" sheetId="18" r:id="rId12"/>
    <sheet name="Event Outsourced Services" sheetId="19" r:id="rId13"/>
    <sheet name="Event Supplies" sheetId="20" r:id="rId14"/>
    <sheet name="Travel Related" sheetId="5" r:id="rId15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7" l="1"/>
  <c r="E12" i="7" s="1"/>
  <c r="D6" i="7"/>
  <c r="E6" i="7" s="1"/>
  <c r="K6" i="7"/>
  <c r="K12" i="7"/>
  <c r="F12" i="7" l="1"/>
  <c r="F6" i="7"/>
  <c r="L12" i="7"/>
  <c r="M12" i="7" s="1"/>
  <c r="L6" i="7"/>
  <c r="M6" i="7" s="1"/>
  <c r="D9" i="20"/>
  <c r="C33" i="1" s="1"/>
  <c r="B9" i="20"/>
  <c r="B33" i="1" s="1"/>
  <c r="D9" i="19"/>
  <c r="C31" i="1" s="1"/>
  <c r="B9" i="19"/>
  <c r="B31" i="1" s="1"/>
  <c r="D8" i="18"/>
  <c r="C30" i="1" s="1"/>
  <c r="B8" i="18"/>
  <c r="B30" i="1" s="1"/>
  <c r="D12" i="17"/>
  <c r="C24" i="1" s="1"/>
  <c r="B12" i="17"/>
  <c r="B24" i="1" s="1"/>
  <c r="D9" i="16" l="1"/>
  <c r="C21" i="1" s="1"/>
  <c r="B9" i="16"/>
  <c r="B21" i="1" s="1"/>
  <c r="I9" i="4"/>
  <c r="I8" i="4"/>
  <c r="I7" i="4"/>
  <c r="I6" i="4"/>
  <c r="I11" i="4" s="1"/>
  <c r="C26" i="1" s="1"/>
  <c r="K10" i="5"/>
  <c r="K9" i="5"/>
  <c r="K8" i="5"/>
  <c r="K7" i="5"/>
  <c r="K6" i="5"/>
  <c r="K11" i="5" s="1"/>
  <c r="C38" i="1" s="1"/>
  <c r="E7" i="5"/>
  <c r="E6" i="5"/>
  <c r="K16" i="7"/>
  <c r="L16" i="7" s="1"/>
  <c r="M16" i="7" s="1"/>
  <c r="K15" i="7"/>
  <c r="L15" i="7" s="1"/>
  <c r="M15" i="7" s="1"/>
  <c r="K14" i="7"/>
  <c r="L14" i="7" s="1"/>
  <c r="M14" i="7" s="1"/>
  <c r="K13" i="7"/>
  <c r="L13" i="7" s="1"/>
  <c r="M13" i="7" s="1"/>
  <c r="K11" i="7"/>
  <c r="L11" i="7" s="1"/>
  <c r="M11" i="7" s="1"/>
  <c r="K10" i="7"/>
  <c r="L10" i="7" s="1"/>
  <c r="M10" i="7" s="1"/>
  <c r="K9" i="7"/>
  <c r="L9" i="7" s="1"/>
  <c r="M9" i="7" s="1"/>
  <c r="K8" i="7"/>
  <c r="L8" i="7" s="1"/>
  <c r="M8" i="7" s="1"/>
  <c r="K7" i="7"/>
  <c r="L7" i="7" s="1"/>
  <c r="M7" i="7" s="1"/>
  <c r="K5" i="7"/>
  <c r="L5" i="7" s="1"/>
  <c r="M5" i="7" s="1"/>
  <c r="D16" i="7"/>
  <c r="E16" i="7" s="1"/>
  <c r="F16" i="7" s="1"/>
  <c r="D15" i="7"/>
  <c r="E15" i="7" s="1"/>
  <c r="F15" i="7" s="1"/>
  <c r="D14" i="7"/>
  <c r="E14" i="7" s="1"/>
  <c r="F14" i="7" s="1"/>
  <c r="D13" i="7"/>
  <c r="E13" i="7" s="1"/>
  <c r="D11" i="7"/>
  <c r="D10" i="7"/>
  <c r="E10" i="7" s="1"/>
  <c r="F10" i="7" s="1"/>
  <c r="D9" i="7"/>
  <c r="E9" i="7" s="1"/>
  <c r="D8" i="7"/>
  <c r="E8" i="7" s="1"/>
  <c r="F8" i="7" s="1"/>
  <c r="D7" i="7"/>
  <c r="E7" i="7" s="1"/>
  <c r="F7" i="7" s="1"/>
  <c r="D5" i="7"/>
  <c r="E5" i="7" s="1"/>
  <c r="F5" i="7" s="1"/>
  <c r="B29" i="1"/>
  <c r="D15" i="12"/>
  <c r="C29" i="1" s="1"/>
  <c r="B15" i="12"/>
  <c r="I11" i="14"/>
  <c r="I10" i="14"/>
  <c r="I9" i="14"/>
  <c r="I8" i="14"/>
  <c r="I7" i="14"/>
  <c r="I6" i="14"/>
  <c r="I13" i="14" s="1"/>
  <c r="C15" i="1" s="1"/>
  <c r="D10" i="14"/>
  <c r="D9" i="14"/>
  <c r="D8" i="14"/>
  <c r="M17" i="7" l="1"/>
  <c r="M18" i="7" s="1"/>
  <c r="F13" i="7"/>
  <c r="E11" i="7"/>
  <c r="F11" i="7" s="1"/>
  <c r="F9" i="7"/>
  <c r="H11" i="13"/>
  <c r="I10" i="13"/>
  <c r="I9" i="13"/>
  <c r="I8" i="13"/>
  <c r="I6" i="13"/>
  <c r="I5" i="13"/>
  <c r="F17" i="7" l="1"/>
  <c r="F18" i="7" s="1"/>
  <c r="F19" i="7" s="1"/>
  <c r="M19" i="7"/>
  <c r="M20" i="7" s="1"/>
  <c r="C25" i="1" s="1"/>
  <c r="C41" i="1" s="1"/>
  <c r="C9" i="1" s="1"/>
  <c r="I11" i="13"/>
  <c r="C16" i="1" s="1"/>
  <c r="C17" i="1" s="1"/>
  <c r="C8" i="1" s="1"/>
  <c r="D11" i="14"/>
  <c r="D7" i="14"/>
  <c r="D6" i="14"/>
  <c r="C10" i="1" l="1"/>
  <c r="C11" i="1" s="1"/>
  <c r="F20" i="7"/>
  <c r="B25" i="1" s="1"/>
  <c r="D13" i="14"/>
  <c r="B15" i="1" s="1"/>
  <c r="C11" i="13" l="1"/>
  <c r="D10" i="13"/>
  <c r="D9" i="13"/>
  <c r="D8" i="13"/>
  <c r="D6" i="13"/>
  <c r="D5" i="13"/>
  <c r="D11" i="13" l="1"/>
  <c r="B16" i="1" s="1"/>
  <c r="B17" i="1" s="1"/>
  <c r="B8" i="1" s="1"/>
  <c r="M50" i="9" l="1"/>
  <c r="M49" i="9"/>
  <c r="M48" i="9"/>
  <c r="M47" i="9"/>
  <c r="M44" i="9"/>
  <c r="N41" i="9" s="1"/>
  <c r="N42" i="9" l="1"/>
  <c r="N43" i="9"/>
  <c r="N40" i="9"/>
  <c r="O10" i="9" l="1"/>
  <c r="N22" i="9" l="1"/>
  <c r="O21" i="9"/>
  <c r="O20" i="9"/>
  <c r="O19" i="9"/>
  <c r="O18" i="9"/>
  <c r="O17" i="9"/>
  <c r="O16" i="9"/>
  <c r="O15" i="9"/>
  <c r="O14" i="9"/>
  <c r="O13" i="9"/>
  <c r="O12" i="9"/>
  <c r="O11" i="9"/>
  <c r="O22" i="9" l="1"/>
  <c r="O23" i="9" s="1"/>
  <c r="D38" i="9" l="1"/>
  <c r="C46" i="9" l="1"/>
  <c r="C34" i="9"/>
  <c r="C19" i="9"/>
  <c r="C14" i="9"/>
  <c r="C24" i="9"/>
  <c r="C41" i="9"/>
  <c r="C29" i="9"/>
  <c r="H50" i="9"/>
  <c r="C40" i="9"/>
  <c r="C50" i="9" s="1"/>
  <c r="D39" i="9"/>
  <c r="J39" i="9"/>
  <c r="J45" i="9"/>
  <c r="G45" i="9"/>
  <c r="G50" i="9" s="1"/>
  <c r="I40" i="9"/>
  <c r="J40" i="9"/>
  <c r="I33" i="9"/>
  <c r="J33" i="9" s="1"/>
  <c r="D33" i="9"/>
  <c r="I28" i="9"/>
  <c r="J28" i="9" s="1"/>
  <c r="D28" i="9"/>
  <c r="I23" i="9"/>
  <c r="J23" i="9" s="1"/>
  <c r="D23" i="9"/>
  <c r="I18" i="9"/>
  <c r="J18" i="9" s="1"/>
  <c r="D18" i="9"/>
  <c r="I13" i="9"/>
  <c r="J13" i="9" s="1"/>
  <c r="D13" i="9"/>
  <c r="J8" i="9"/>
  <c r="D8" i="9"/>
  <c r="D45" i="9"/>
  <c r="N11" i="11"/>
  <c r="I11" i="11"/>
  <c r="I13" i="11" s="1"/>
  <c r="D11" i="11"/>
  <c r="D13" i="11" s="1"/>
  <c r="K15" i="3"/>
  <c r="K5" i="3"/>
  <c r="K10" i="3" s="1"/>
  <c r="K12" i="3" s="1"/>
  <c r="K6" i="3"/>
  <c r="K8" i="3"/>
  <c r="B17" i="3"/>
  <c r="E10" i="5"/>
  <c r="E9" i="5"/>
  <c r="E8" i="5"/>
  <c r="E11" i="5" s="1"/>
  <c r="B38" i="1" s="1"/>
  <c r="D9" i="4"/>
  <c r="D8" i="4"/>
  <c r="D7" i="4"/>
  <c r="D6" i="4"/>
  <c r="E11" i="3"/>
  <c r="E13" i="3" s="1"/>
  <c r="E12" i="3" s="1"/>
  <c r="E14" i="3" s="1"/>
  <c r="C11" i="3"/>
  <c r="C13" i="3" s="1"/>
  <c r="E21" i="3"/>
  <c r="I50" i="9" l="1"/>
  <c r="I12" i="11"/>
  <c r="I14" i="11" s="1"/>
  <c r="I17" i="11" s="1"/>
  <c r="J50" i="9"/>
  <c r="C2" i="9"/>
  <c r="D11" i="4"/>
  <c r="B26" i="1" s="1"/>
  <c r="N13" i="11"/>
  <c r="N12" i="11" s="1"/>
  <c r="N14" i="11" s="1"/>
  <c r="N17" i="11" s="1"/>
  <c r="C12" i="3"/>
  <c r="D12" i="11"/>
  <c r="D14" i="11" s="1"/>
  <c r="D17" i="11" s="1"/>
  <c r="P17" i="11" s="1"/>
  <c r="K22" i="3"/>
  <c r="C22" i="3"/>
  <c r="C14" i="3"/>
  <c r="E20" i="3" s="1"/>
  <c r="E22" i="3" s="1"/>
  <c r="E23" i="3" s="1"/>
  <c r="D40" i="9"/>
  <c r="D50" i="9" s="1"/>
  <c r="E17" i="3"/>
  <c r="C17" i="3" l="1"/>
  <c r="F17" i="3" s="1"/>
  <c r="D52" i="9"/>
  <c r="B41" i="1" l="1"/>
  <c r="B9" i="1" s="1"/>
  <c r="B10" i="1" l="1"/>
  <c r="B11" i="1" s="1"/>
</calcChain>
</file>

<file path=xl/sharedStrings.xml><?xml version="1.0" encoding="utf-8"?>
<sst xmlns="http://schemas.openxmlformats.org/spreadsheetml/2006/main" count="479" uniqueCount="216">
  <si>
    <t>SUMMARY</t>
  </si>
  <si>
    <t>Total Income</t>
  </si>
  <si>
    <t>Total Expenses</t>
  </si>
  <si>
    <t>Total Net Income</t>
  </si>
  <si>
    <t>INCOME</t>
  </si>
  <si>
    <t>Revenue</t>
  </si>
  <si>
    <t>Rate</t>
  </si>
  <si>
    <t># of Attendees</t>
  </si>
  <si>
    <t>Sponsorship</t>
  </si>
  <si>
    <t>Registration Fees</t>
  </si>
  <si>
    <t>EXPENSES</t>
  </si>
  <si>
    <t>Electrical</t>
  </si>
  <si>
    <t>F&amp;B</t>
  </si>
  <si>
    <t>Internet</t>
  </si>
  <si>
    <t>Security</t>
  </si>
  <si>
    <t>Photographer</t>
  </si>
  <si>
    <t>Prod Shipping and Freight</t>
  </si>
  <si>
    <t>Room Rental and Facilities</t>
  </si>
  <si>
    <t>Speaker Gifts</t>
  </si>
  <si>
    <t>Miscellaneous</t>
  </si>
  <si>
    <t>Breakfast - Continental</t>
  </si>
  <si>
    <t>AM Break - Bev Only</t>
  </si>
  <si>
    <t>Lunch - 1st day</t>
  </si>
  <si>
    <t>PM Break - Bev Only</t>
  </si>
  <si>
    <t>Reception</t>
  </si>
  <si>
    <t>Lunch - 2nd day</t>
  </si>
  <si>
    <t xml:space="preserve"> Service Fees </t>
  </si>
  <si>
    <t>Taxes</t>
  </si>
  <si>
    <t>TOTAL</t>
  </si>
  <si>
    <t xml:space="preserve">Quantity </t>
  </si>
  <si>
    <t>Total Extended</t>
  </si>
  <si>
    <t>Event Attendees</t>
  </si>
  <si>
    <t>Average Cost Per Attendee</t>
  </si>
  <si>
    <t>Per Day</t>
  </si>
  <si>
    <t>Lower Cost Scenario</t>
  </si>
  <si>
    <t>Embassy Meeting Package</t>
  </si>
  <si>
    <t>*inclusive of breakfast, snack breaks AM/PM, lunch buffet, A/V and meeting space rental, and INCLUSIVE of tax and service fees</t>
  </si>
  <si>
    <t>Cost</t>
  </si>
  <si>
    <t>Per Person</t>
  </si>
  <si>
    <t>PER DAY</t>
  </si>
  <si>
    <t>Total</t>
  </si>
  <si>
    <t>Reception Cost</t>
  </si>
  <si>
    <t>Grand Total</t>
  </si>
  <si>
    <t>Cost per person</t>
  </si>
  <si>
    <t>Variance</t>
  </si>
  <si>
    <t>Revised Quantity</t>
  </si>
  <si>
    <t>Reduced budget at 1/2 attendance</t>
  </si>
  <si>
    <t>AV and Internet costs</t>
  </si>
  <si>
    <t>Financial Risk (80% of 100 ppl at cost pp rate)</t>
  </si>
  <si>
    <t>IF 125 PPL…</t>
  </si>
  <si>
    <t>Total to spend</t>
  </si>
  <si>
    <t>per person @100 ppl</t>
  </si>
  <si>
    <t>Swan and Dolphin</t>
  </si>
  <si>
    <t>Manufacturing &amp; Supply Chain:</t>
  </si>
  <si>
    <t>Monday:</t>
  </si>
  <si>
    <t>Breakfast</t>
  </si>
  <si>
    <t>America's Seminar</t>
  </si>
  <si>
    <t>Lunch</t>
  </si>
  <si>
    <t>Crescent Terrace</t>
  </si>
  <si>
    <t>Tuesday:</t>
  </si>
  <si>
    <t>Australia 3</t>
  </si>
  <si>
    <t>BI &amp; Reporting:</t>
  </si>
  <si>
    <t>Wednesday:</t>
  </si>
  <si>
    <t>Upgrading:</t>
  </si>
  <si>
    <t>Thursday:</t>
  </si>
  <si>
    <t>Direct Mailer</t>
  </si>
  <si>
    <t>Email - External</t>
  </si>
  <si>
    <t>Email - Internal</t>
  </si>
  <si>
    <t>Speaker Templates</t>
  </si>
  <si>
    <t>Press Release</t>
  </si>
  <si>
    <t>Social (Tweets + FB Post + Blogs)</t>
  </si>
  <si>
    <t>PP</t>
  </si>
  <si>
    <t>Nametags</t>
  </si>
  <si>
    <t>Lanyards</t>
  </si>
  <si>
    <t>Ribbons</t>
  </si>
  <si>
    <t># of Days - Avg</t>
  </si>
  <si>
    <t>Cost/Allowance</t>
  </si>
  <si>
    <t>Meals</t>
  </si>
  <si>
    <t>Airfare</t>
  </si>
  <si>
    <t>Parking/Misc</t>
  </si>
  <si>
    <t>Tips/Misc</t>
  </si>
  <si>
    <t>TOTAL TRAVEL</t>
  </si>
  <si>
    <t>Attendance</t>
  </si>
  <si>
    <t>AXUG</t>
  </si>
  <si>
    <t>CRMUG</t>
  </si>
  <si>
    <t>NAVUG</t>
  </si>
  <si>
    <t>Power BI</t>
  </si>
  <si>
    <t>Actual</t>
  </si>
  <si>
    <t>Budget</t>
  </si>
  <si>
    <t>PBI</t>
  </si>
  <si>
    <t>Registration Fees - Member - Early</t>
  </si>
  <si>
    <t>Registration Fees - Member</t>
  </si>
  <si>
    <t>Registration Fees - Non-Member - Early</t>
  </si>
  <si>
    <t xml:space="preserve">Registration Fees - Non-Member </t>
  </si>
  <si>
    <t>Speaker passes</t>
  </si>
  <si>
    <t>Partner passes</t>
  </si>
  <si>
    <t>Microsoft Registration Fees</t>
  </si>
  <si>
    <t>Sponsor Passes</t>
  </si>
  <si>
    <t>Total Registration Income</t>
  </si>
  <si>
    <t>Speaker discount rate</t>
  </si>
  <si>
    <t>REVENUE</t>
  </si>
  <si>
    <t>-</t>
  </si>
  <si>
    <t>Member - Early Bird</t>
  </si>
  <si>
    <t>Member - Regular</t>
  </si>
  <si>
    <t>Non-Member - Early Bird</t>
  </si>
  <si>
    <t>Non-Member - Regular</t>
  </si>
  <si>
    <t>Microsoft Staff</t>
  </si>
  <si>
    <t>Speaker Discount</t>
  </si>
  <si>
    <t>Other - speaker, sponsor, etc.</t>
  </si>
  <si>
    <t>Registration Sub Total</t>
  </si>
  <si>
    <t>Revenue Total</t>
  </si>
  <si>
    <t>Partner Only</t>
  </si>
  <si>
    <t>AXUG: 15/20- $60,000</t>
  </si>
  <si>
    <t>NAVUG: 15/20- $60,000</t>
  </si>
  <si>
    <t>CRMUG: 7/10- $21,000</t>
  </si>
  <si>
    <t>PBIUG: 5/10- $21,000</t>
  </si>
  <si>
    <t>Solution Showcases: 20 (conservative average of 5/day across all 4 days) $40,000</t>
  </si>
  <si>
    <t>Total: $202,000</t>
  </si>
  <si>
    <t>Audio Visual</t>
  </si>
  <si>
    <t>Event Insurance and Legal Fees</t>
  </si>
  <si>
    <t>Event Management Systems</t>
  </si>
  <si>
    <t>Event Outsourced Services</t>
  </si>
  <si>
    <t>Event Supplies</t>
  </si>
  <si>
    <t>Event Signs and Banners</t>
  </si>
  <si>
    <t>Event Attendee Transportation</t>
  </si>
  <si>
    <t>OVERALL TARGET</t>
  </si>
  <si>
    <t>EARLY BIRD TARGET</t>
  </si>
  <si>
    <t xml:space="preserve">AM Break </t>
  </si>
  <si>
    <t xml:space="preserve">PM Break </t>
  </si>
  <si>
    <t>AVAILABLE</t>
  </si>
  <si>
    <t>COST</t>
  </si>
  <si>
    <t>AM Break</t>
  </si>
  <si>
    <t>EVENT BUDGET</t>
  </si>
  <si>
    <t>Current Year</t>
  </si>
  <si>
    <t>Previous Year</t>
  </si>
  <si>
    <t>Registration Budget</t>
  </si>
  <si>
    <t>Registration ACTUAL</t>
  </si>
  <si>
    <t>Early Bird</t>
  </si>
  <si>
    <t>Standard</t>
  </si>
  <si>
    <t>Speakers</t>
  </si>
  <si>
    <t>Staff</t>
  </si>
  <si>
    <t>Onsite</t>
  </si>
  <si>
    <t>Special Pricing Offer</t>
  </si>
  <si>
    <t>Registration Total</t>
  </si>
  <si>
    <t># of attendees</t>
  </si>
  <si>
    <t>Pricepoint</t>
  </si>
  <si>
    <t>Sponsorship Detail Breakdown - BUDGET</t>
  </si>
  <si>
    <t>Package #1</t>
  </si>
  <si>
    <t>Package #2</t>
  </si>
  <si>
    <t>Package #3</t>
  </si>
  <si>
    <t>Package #4</t>
  </si>
  <si>
    <t>Package #5</t>
  </si>
  <si>
    <t>Promotional Items</t>
  </si>
  <si>
    <t>Sponsorship Detail Breakdown - ACTUAL</t>
  </si>
  <si>
    <t>Branding</t>
  </si>
  <si>
    <t>Advertising</t>
  </si>
  <si>
    <t>Creative Design Expense</t>
  </si>
  <si>
    <t>Misc</t>
  </si>
  <si>
    <t>NOTES</t>
  </si>
  <si>
    <t>% of Attrition</t>
  </si>
  <si>
    <t>Total Expense</t>
  </si>
  <si>
    <t xml:space="preserve">Breakfast </t>
  </si>
  <si>
    <t xml:space="preserve">Lunch </t>
  </si>
  <si>
    <t>Evening event</t>
  </si>
  <si>
    <t>Less attrtion</t>
  </si>
  <si>
    <t>SUBTOTAL</t>
  </si>
  <si>
    <t>BUDGET</t>
  </si>
  <si>
    <t>ACUAL</t>
  </si>
  <si>
    <t xml:space="preserve">Event Volunteer/Event Staff Appreciation </t>
  </si>
  <si>
    <t>Event Planning</t>
  </si>
  <si>
    <t>Travel - Staff &amp; Speaker</t>
  </si>
  <si>
    <t>Sleeping Roms</t>
  </si>
  <si>
    <t># Staff &amp; Speakers</t>
  </si>
  <si>
    <t>STAFF &amp; SPEAKER - BUDGET</t>
  </si>
  <si>
    <t>STAFF &amp; SPEAKER - ACTUAL</t>
  </si>
  <si>
    <t>SWAG</t>
  </si>
  <si>
    <t>Giveaways/Registration Materials -  BUDGET</t>
  </si>
  <si>
    <t>Giveaways/Registration Materials -  ACTUAL</t>
  </si>
  <si>
    <t>Marketing/Advertising/Branding</t>
  </si>
  <si>
    <t>Keynote AV</t>
  </si>
  <si>
    <t>Keynote Staging</t>
  </si>
  <si>
    <t>Breakout AV</t>
  </si>
  <si>
    <t>Additional Requirements</t>
  </si>
  <si>
    <t>Exhibit Booths</t>
  </si>
  <si>
    <t>Carpet</t>
  </si>
  <si>
    <t>Cleaning</t>
  </si>
  <si>
    <t>Furniture</t>
  </si>
  <si>
    <t>Labor</t>
  </si>
  <si>
    <t>Material Handling</t>
  </si>
  <si>
    <t>Aisle Signage</t>
  </si>
  <si>
    <t>Attendee Giveaways</t>
  </si>
  <si>
    <t>Gross Margin %</t>
  </si>
  <si>
    <t>Registration System</t>
  </si>
  <si>
    <t>Content Management System</t>
  </si>
  <si>
    <t>Other</t>
  </si>
  <si>
    <t>Temp Staff</t>
  </si>
  <si>
    <t>Conference Guides</t>
  </si>
  <si>
    <t>Collateral</t>
  </si>
  <si>
    <t>Expo Guides</t>
  </si>
  <si>
    <t>Office Supplies</t>
  </si>
  <si>
    <t xml:space="preserve">EXPO </t>
  </si>
  <si>
    <t>Beverage Service</t>
  </si>
  <si>
    <t xml:space="preserve">   BUDGET SUMMARY</t>
  </si>
  <si>
    <t xml:space="preserve">   REGISTRATION REVENUE</t>
  </si>
  <si>
    <t xml:space="preserve">   SPONSORSHIP DETAIL</t>
  </si>
  <si>
    <t xml:space="preserve">   AUDIO VISUAL</t>
  </si>
  <si>
    <t xml:space="preserve">   EXPO</t>
  </si>
  <si>
    <t xml:space="preserve">   FOOD &amp; BEVERAGE</t>
  </si>
  <si>
    <t xml:space="preserve">   ATENDEE GIVEAWAYS</t>
  </si>
  <si>
    <t xml:space="preserve">   MARKETING &amp; BRANDING</t>
  </si>
  <si>
    <t xml:space="preserve">   EVENT OUTSOURCED SERVICES</t>
  </si>
  <si>
    <t xml:space="preserve">   EVENT MANAGEMENT SYSTEMS</t>
  </si>
  <si>
    <t xml:space="preserve">   EVENT SUPPLIES</t>
  </si>
  <si>
    <t xml:space="preserve">   TRAVEL RELATED</t>
  </si>
  <si>
    <t>EVENT NAME GOES HERE</t>
  </si>
  <si>
    <t>Date •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</si>
</sst>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-&quot;??_);_(* @_)"/>
    <numFmt numFmtId="165" formatCode="&quot;$&quot;#,##0.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Times New Roman"/>
      <family val="1"/>
    </font>
    <font>
      <b/>
      <u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sz val="9"/>
      <name val="Segoe UI"/>
      <family val="2"/>
    </font>
    <font>
      <sz val="8.25"/>
      <color rgb="FF000000"/>
      <name val="Microsoft Sans Serif"/>
      <family val="2"/>
    </font>
    <font>
      <sz val="24"/>
      <color theme="0"/>
      <name val="Arial"/>
      <family val="2"/>
    </font>
    <font>
      <b/>
      <sz val="2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1F497D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rgb="FF1F497D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i/>
      <sz val="11"/>
      <color theme="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4"/>
      <color theme="0"/>
      <name val="Arial"/>
      <family val="2"/>
    </font>
    <font>
      <b/>
      <i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D34727"/>
      <name val="Arial"/>
      <family val="2"/>
    </font>
    <font>
      <b/>
      <i/>
      <sz val="12"/>
      <color rgb="FFD34727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49FDA"/>
        <bgColor indexed="64"/>
      </patternFill>
    </fill>
    <fill>
      <patternFill patternType="solid">
        <fgColor rgb="FF796E66"/>
        <bgColor indexed="64"/>
      </patternFill>
    </fill>
    <fill>
      <patternFill patternType="solid">
        <fgColor rgb="FFFAA21B"/>
        <bgColor indexed="64"/>
      </patternFill>
    </fill>
    <fill>
      <patternFill patternType="solid">
        <fgColor rgb="FFD34727"/>
        <bgColor indexed="64"/>
      </patternFill>
    </fill>
    <fill>
      <patternFill patternType="solid">
        <fgColor rgb="FFB6B0A2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49FDA"/>
      </left>
      <right/>
      <top style="medium">
        <color rgb="FF049FDA"/>
      </top>
      <bottom/>
      <diagonal/>
    </border>
    <border>
      <left/>
      <right/>
      <top style="medium">
        <color rgb="FF049FDA"/>
      </top>
      <bottom/>
      <diagonal/>
    </border>
    <border>
      <left/>
      <right style="medium">
        <color rgb="FF049FDA"/>
      </right>
      <top style="medium">
        <color rgb="FF049FDA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Alignment="0"/>
  </cellStyleXfs>
  <cellXfs count="299">
    <xf numFmtId="0" fontId="0" fillId="0" borderId="0" xfId="0"/>
    <xf numFmtId="0" fontId="0" fillId="0" borderId="2" xfId="0" applyFill="1" applyBorder="1"/>
    <xf numFmtId="44" fontId="0" fillId="0" borderId="2" xfId="1" applyFont="1" applyFill="1" applyBorder="1"/>
    <xf numFmtId="0" fontId="4" fillId="0" borderId="4" xfId="0" applyFont="1" applyBorder="1" applyProtection="1"/>
    <xf numFmtId="0" fontId="5" fillId="0" borderId="5" xfId="0" applyFont="1" applyBorder="1" applyProtection="1"/>
    <xf numFmtId="0" fontId="4" fillId="0" borderId="6" xfId="0" applyFont="1" applyBorder="1" applyAlignment="1" applyProtection="1">
      <alignment horizontal="center"/>
    </xf>
    <xf numFmtId="0" fontId="5" fillId="0" borderId="7" xfId="0" applyFont="1" applyBorder="1" applyProtection="1"/>
    <xf numFmtId="0" fontId="5" fillId="0" borderId="0" xfId="0" applyFont="1" applyBorder="1" applyProtection="1"/>
    <xf numFmtId="0" fontId="5" fillId="0" borderId="7" xfId="0" applyFont="1" applyFill="1" applyBorder="1" applyProtection="1"/>
    <xf numFmtId="9" fontId="5" fillId="0" borderId="0" xfId="0" applyNumberFormat="1" applyFont="1" applyBorder="1" applyProtection="1"/>
    <xf numFmtId="0" fontId="4" fillId="0" borderId="10" xfId="0" applyFont="1" applyBorder="1" applyProtection="1"/>
    <xf numFmtId="0" fontId="4" fillId="0" borderId="11" xfId="0" applyFont="1" applyBorder="1" applyProtection="1"/>
    <xf numFmtId="0" fontId="4" fillId="0" borderId="0" xfId="0" applyFont="1" applyProtection="1"/>
    <xf numFmtId="0" fontId="5" fillId="0" borderId="0" xfId="0" applyFont="1" applyProtection="1"/>
    <xf numFmtId="0" fontId="2" fillId="0" borderId="0" xfId="0" applyFont="1"/>
    <xf numFmtId="0" fontId="4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Fill="1" applyBorder="1" applyProtection="1"/>
    <xf numFmtId="44" fontId="2" fillId="0" borderId="0" xfId="1" applyFont="1"/>
    <xf numFmtId="44" fontId="2" fillId="0" borderId="0" xfId="0" applyNumberFormat="1" applyFont="1"/>
    <xf numFmtId="44" fontId="0" fillId="0" borderId="0" xfId="0" applyNumberFormat="1"/>
    <xf numFmtId="44" fontId="5" fillId="3" borderId="8" xfId="1" applyFont="1" applyFill="1" applyBorder="1" applyAlignment="1" applyProtection="1">
      <alignment horizontal="center"/>
    </xf>
    <xf numFmtId="164" fontId="5" fillId="3" borderId="8" xfId="1" applyNumberFormat="1" applyFont="1" applyFill="1" applyBorder="1" applyProtection="1">
      <protection locked="0"/>
    </xf>
    <xf numFmtId="164" fontId="5" fillId="3" borderId="9" xfId="1" applyNumberFormat="1" applyFont="1" applyFill="1" applyBorder="1" applyProtection="1">
      <protection locked="0"/>
    </xf>
    <xf numFmtId="164" fontId="4" fillId="3" borderId="8" xfId="1" applyNumberFormat="1" applyFont="1" applyFill="1" applyBorder="1" applyProtection="1"/>
    <xf numFmtId="164" fontId="4" fillId="3" borderId="12" xfId="1" applyNumberFormat="1" applyFont="1" applyFill="1" applyBorder="1" applyProtection="1"/>
    <xf numFmtId="44" fontId="0" fillId="0" borderId="0" xfId="1" applyFont="1"/>
    <xf numFmtId="0" fontId="7" fillId="0" borderId="0" xfId="0" applyFont="1"/>
    <xf numFmtId="0" fontId="6" fillId="0" borderId="0" xfId="0" applyFont="1"/>
    <xf numFmtId="44" fontId="6" fillId="0" borderId="0" xfId="0" applyNumberFormat="1" applyFont="1"/>
    <xf numFmtId="44" fontId="0" fillId="0" borderId="0" xfId="0" applyNumberFormat="1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9" fontId="0" fillId="0" borderId="15" xfId="0" applyNumberFormat="1" applyBorder="1"/>
    <xf numFmtId="0" fontId="0" fillId="0" borderId="16" xfId="0" applyBorder="1"/>
    <xf numFmtId="44" fontId="0" fillId="0" borderId="17" xfId="0" applyNumberFormat="1" applyBorder="1"/>
    <xf numFmtId="44" fontId="0" fillId="2" borderId="2" xfId="1" applyFont="1" applyFill="1" applyBorder="1"/>
    <xf numFmtId="164" fontId="4" fillId="3" borderId="0" xfId="1" applyNumberFormat="1" applyFont="1" applyFill="1" applyBorder="1" applyProtection="1"/>
    <xf numFmtId="164" fontId="5" fillId="3" borderId="0" xfId="1" applyNumberFormat="1" applyFont="1" applyFill="1" applyBorder="1" applyProtection="1">
      <protection locked="0"/>
    </xf>
    <xf numFmtId="164" fontId="4" fillId="3" borderId="11" xfId="1" applyNumberFormat="1" applyFont="1" applyFill="1" applyBorder="1" applyProtection="1"/>
    <xf numFmtId="164" fontId="4" fillId="0" borderId="0" xfId="1" applyNumberFormat="1" applyFont="1" applyFill="1" applyBorder="1" applyProtection="1"/>
    <xf numFmtId="164" fontId="5" fillId="0" borderId="0" xfId="1" applyNumberFormat="1" applyFont="1" applyFill="1" applyBorder="1" applyProtection="1">
      <protection locked="0"/>
    </xf>
    <xf numFmtId="0" fontId="4" fillId="0" borderId="5" xfId="0" applyFont="1" applyBorder="1" applyAlignment="1" applyProtection="1">
      <alignment horizontal="center"/>
    </xf>
    <xf numFmtId="44" fontId="5" fillId="3" borderId="0" xfId="1" applyFont="1" applyFill="1" applyBorder="1" applyAlignment="1" applyProtection="1">
      <alignment horizontal="center"/>
    </xf>
    <xf numFmtId="164" fontId="5" fillId="3" borderId="14" xfId="1" applyNumberFormat="1" applyFont="1" applyFill="1" applyBorder="1" applyProtection="1">
      <protection locked="0"/>
    </xf>
    <xf numFmtId="0" fontId="0" fillId="0" borderId="0" xfId="0" applyFill="1" applyBorder="1"/>
    <xf numFmtId="44" fontId="0" fillId="0" borderId="0" xfId="1" applyFont="1" applyFill="1" applyBorder="1"/>
    <xf numFmtId="44" fontId="0" fillId="0" borderId="0" xfId="0" applyNumberFormat="1" applyFill="1" applyBorder="1"/>
    <xf numFmtId="44" fontId="2" fillId="0" borderId="0" xfId="0" applyNumberFormat="1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Font="1"/>
    <xf numFmtId="0" fontId="10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0" xfId="0" applyFont="1" applyBorder="1"/>
    <xf numFmtId="0" fontId="12" fillId="0" borderId="0" xfId="0" applyFont="1" applyBorder="1" applyAlignment="1">
      <alignment horizontal="center"/>
    </xf>
    <xf numFmtId="0" fontId="11" fillId="0" borderId="8" xfId="0" applyFont="1" applyBorder="1"/>
    <xf numFmtId="0" fontId="10" fillId="0" borderId="7" xfId="0" applyFont="1" applyBorder="1"/>
    <xf numFmtId="0" fontId="11" fillId="0" borderId="15" xfId="0" applyFont="1" applyBorder="1"/>
    <xf numFmtId="0" fontId="11" fillId="0" borderId="16" xfId="0" applyFont="1" applyBorder="1"/>
    <xf numFmtId="0" fontId="12" fillId="0" borderId="16" xfId="0" applyFont="1" applyBorder="1" applyAlignment="1">
      <alignment horizontal="center"/>
    </xf>
    <xf numFmtId="0" fontId="11" fillId="0" borderId="17" xfId="0" applyFont="1" applyBorder="1"/>
    <xf numFmtId="0" fontId="11" fillId="0" borderId="0" xfId="0" applyFont="1"/>
    <xf numFmtId="44" fontId="2" fillId="0" borderId="2" xfId="1" applyFont="1" applyFill="1" applyBorder="1" applyAlignment="1">
      <alignment horizontal="center"/>
    </xf>
    <xf numFmtId="44" fontId="2" fillId="0" borderId="2" xfId="1" applyFont="1" applyFill="1" applyBorder="1"/>
    <xf numFmtId="0" fontId="3" fillId="0" borderId="2" xfId="0" applyFont="1" applyFill="1" applyBorder="1"/>
    <xf numFmtId="0" fontId="0" fillId="0" borderId="3" xfId="0" applyFill="1" applyBorder="1"/>
    <xf numFmtId="44" fontId="0" fillId="0" borderId="3" xfId="1" applyFont="1" applyFill="1" applyBorder="1"/>
    <xf numFmtId="0" fontId="3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44" fontId="0" fillId="0" borderId="2" xfId="0" applyNumberFormat="1" applyFill="1" applyBorder="1"/>
    <xf numFmtId="44" fontId="0" fillId="0" borderId="3" xfId="0" applyNumberFormat="1" applyFill="1" applyBorder="1"/>
    <xf numFmtId="0" fontId="0" fillId="0" borderId="2" xfId="0" applyFill="1" applyBorder="1" applyAlignment="1">
      <alignment horizontal="left" indent="2"/>
    </xf>
    <xf numFmtId="0" fontId="3" fillId="8" borderId="0" xfId="0" applyFont="1" applyFill="1" applyBorder="1"/>
    <xf numFmtId="0" fontId="2" fillId="8" borderId="2" xfId="0" applyFont="1" applyFill="1" applyBorder="1" applyAlignment="1">
      <alignment horizontal="center"/>
    </xf>
    <xf numFmtId="44" fontId="0" fillId="8" borderId="2" xfId="0" applyNumberFormat="1" applyFill="1" applyBorder="1"/>
    <xf numFmtId="44" fontId="0" fillId="8" borderId="3" xfId="0" applyNumberFormat="1" applyFill="1" applyBorder="1"/>
    <xf numFmtId="0" fontId="0" fillId="8" borderId="0" xfId="0" applyFill="1"/>
    <xf numFmtId="0" fontId="0" fillId="2" borderId="2" xfId="0" applyFill="1" applyBorder="1"/>
    <xf numFmtId="0" fontId="0" fillId="0" borderId="3" xfId="0" applyNumberFormat="1" applyFill="1" applyBorder="1"/>
    <xf numFmtId="0" fontId="3" fillId="0" borderId="2" xfId="0" applyFont="1" applyBorder="1"/>
    <xf numFmtId="44" fontId="2" fillId="2" borderId="2" xfId="1" applyFont="1" applyFill="1" applyBorder="1" applyAlignment="1">
      <alignment horizontal="center"/>
    </xf>
    <xf numFmtId="44" fontId="0" fillId="0" borderId="2" xfId="1" applyFont="1" applyBorder="1"/>
    <xf numFmtId="0" fontId="2" fillId="2" borderId="2" xfId="0" applyFont="1" applyFill="1" applyBorder="1"/>
    <xf numFmtId="0" fontId="0" fillId="2" borderId="2" xfId="0" applyFont="1" applyFill="1" applyBorder="1"/>
    <xf numFmtId="0" fontId="2" fillId="0" borderId="2" xfId="0" applyFont="1" applyBorder="1"/>
    <xf numFmtId="44" fontId="2" fillId="0" borderId="2" xfId="1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9" fontId="0" fillId="0" borderId="0" xfId="3" applyFont="1"/>
    <xf numFmtId="9" fontId="2" fillId="2" borderId="2" xfId="3" applyFont="1" applyFill="1" applyBorder="1" applyAlignment="1">
      <alignment horizontal="center"/>
    </xf>
    <xf numFmtId="9" fontId="0" fillId="2" borderId="2" xfId="3" applyFont="1" applyFill="1" applyBorder="1"/>
    <xf numFmtId="9" fontId="0" fillId="2" borderId="3" xfId="3" applyFont="1" applyFill="1" applyBorder="1"/>
    <xf numFmtId="9" fontId="2" fillId="0" borderId="2" xfId="3" applyFont="1" applyBorder="1"/>
    <xf numFmtId="1" fontId="0" fillId="0" borderId="0" xfId="0" applyNumberFormat="1"/>
    <xf numFmtId="0" fontId="2" fillId="10" borderId="0" xfId="0" applyFont="1" applyFill="1" applyAlignment="1">
      <alignment vertical="center"/>
    </xf>
    <xf numFmtId="0" fontId="2" fillId="10" borderId="0" xfId="0" applyFont="1" applyFill="1" applyBorder="1" applyAlignment="1">
      <alignment vertical="center"/>
    </xf>
    <xf numFmtId="0" fontId="17" fillId="10" borderId="0" xfId="0" applyFont="1" applyFill="1" applyBorder="1" applyAlignment="1">
      <alignment vertical="center"/>
    </xf>
    <xf numFmtId="0" fontId="18" fillId="1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10" borderId="16" xfId="0" applyFont="1" applyFill="1" applyBorder="1" applyAlignment="1">
      <alignment vertical="center"/>
    </xf>
    <xf numFmtId="0" fontId="19" fillId="11" borderId="4" xfId="0" applyFont="1" applyFill="1" applyBorder="1" applyAlignment="1" applyProtection="1">
      <alignment wrapText="1"/>
    </xf>
    <xf numFmtId="0" fontId="20" fillId="11" borderId="5" xfId="0" applyFont="1" applyFill="1" applyBorder="1" applyProtection="1"/>
    <xf numFmtId="0" fontId="19" fillId="11" borderId="5" xfId="0" applyFont="1" applyFill="1" applyBorder="1" applyAlignment="1" applyProtection="1">
      <alignment horizontal="center" wrapText="1"/>
    </xf>
    <xf numFmtId="0" fontId="22" fillId="0" borderId="7" xfId="0" applyFont="1" applyBorder="1" applyProtection="1"/>
    <xf numFmtId="44" fontId="23" fillId="0" borderId="0" xfId="1" applyFont="1" applyFill="1" applyBorder="1" applyProtection="1"/>
    <xf numFmtId="9" fontId="22" fillId="0" borderId="0" xfId="3" applyFont="1" applyFill="1" applyBorder="1" applyProtection="1"/>
    <xf numFmtId="0" fontId="21" fillId="0" borderId="0" xfId="0" applyFont="1" applyFill="1"/>
    <xf numFmtId="44" fontId="22" fillId="0" borderId="0" xfId="1" applyFont="1" applyFill="1" applyBorder="1" applyAlignment="1" applyProtection="1">
      <alignment horizontal="center"/>
    </xf>
    <xf numFmtId="0" fontId="22" fillId="0" borderId="7" xfId="0" applyFont="1" applyFill="1" applyBorder="1" applyProtection="1"/>
    <xf numFmtId="44" fontId="23" fillId="0" borderId="0" xfId="0" applyNumberFormat="1" applyFont="1" applyFill="1" applyBorder="1" applyProtection="1"/>
    <xf numFmtId="0" fontId="24" fillId="0" borderId="11" xfId="0" applyFont="1" applyBorder="1" applyProtection="1"/>
    <xf numFmtId="44" fontId="24" fillId="0" borderId="11" xfId="0" applyNumberFormat="1" applyFont="1" applyBorder="1" applyProtection="1"/>
    <xf numFmtId="164" fontId="23" fillId="0" borderId="0" xfId="1" applyNumberFormat="1" applyFont="1" applyFill="1" applyBorder="1" applyProtection="1">
      <protection locked="0"/>
    </xf>
    <xf numFmtId="0" fontId="23" fillId="0" borderId="7" xfId="0" applyFont="1" applyBorder="1" applyProtection="1"/>
    <xf numFmtId="9" fontId="22" fillId="0" borderId="0" xfId="0" applyNumberFormat="1" applyFont="1" applyBorder="1" applyProtection="1"/>
    <xf numFmtId="44" fontId="24" fillId="0" borderId="0" xfId="0" applyNumberFormat="1" applyFont="1" applyFill="1"/>
    <xf numFmtId="0" fontId="24" fillId="0" borderId="0" xfId="0" applyFont="1" applyBorder="1" applyProtection="1"/>
    <xf numFmtId="44" fontId="24" fillId="0" borderId="0" xfId="0" applyNumberFormat="1" applyFont="1" applyFill="1" applyBorder="1" applyProtection="1"/>
    <xf numFmtId="164" fontId="25" fillId="0" borderId="11" xfId="1" applyNumberFormat="1" applyFont="1" applyFill="1" applyBorder="1" applyProtection="1"/>
    <xf numFmtId="0" fontId="23" fillId="0" borderId="0" xfId="0" applyFont="1" applyProtection="1"/>
    <xf numFmtId="0" fontId="22" fillId="0" borderId="0" xfId="0" applyFont="1" applyFill="1" applyProtection="1"/>
    <xf numFmtId="0" fontId="26" fillId="0" borderId="0" xfId="0" applyFont="1" applyFill="1" applyBorder="1" applyAlignment="1">
      <alignment vertical="center"/>
    </xf>
    <xf numFmtId="0" fontId="21" fillId="0" borderId="0" xfId="0" applyFont="1"/>
    <xf numFmtId="0" fontId="27" fillId="0" borderId="0" xfId="0" applyFont="1" applyAlignment="1">
      <alignment horizontal="center" vertical="center"/>
    </xf>
    <xf numFmtId="0" fontId="24" fillId="12" borderId="29" xfId="0" applyFont="1" applyFill="1" applyBorder="1"/>
    <xf numFmtId="0" fontId="23" fillId="12" borderId="31" xfId="0" applyFont="1" applyFill="1" applyBorder="1" applyAlignment="1">
      <alignment horizontal="right"/>
    </xf>
    <xf numFmtId="0" fontId="23" fillId="0" borderId="0" xfId="0" applyFont="1" applyFill="1" applyAlignment="1">
      <alignment horizontal="right"/>
    </xf>
    <xf numFmtId="0" fontId="24" fillId="0" borderId="0" xfId="0" applyFont="1" applyFill="1"/>
    <xf numFmtId="0" fontId="24" fillId="12" borderId="30" xfId="0" applyFont="1" applyFill="1" applyBorder="1"/>
    <xf numFmtId="0" fontId="23" fillId="12" borderId="32" xfId="0" applyFont="1" applyFill="1" applyBorder="1" applyProtection="1"/>
    <xf numFmtId="0" fontId="24" fillId="12" borderId="34" xfId="0" applyFont="1" applyFill="1" applyBorder="1"/>
    <xf numFmtId="44" fontId="24" fillId="0" borderId="0" xfId="1" applyFont="1" applyFill="1"/>
    <xf numFmtId="0" fontId="23" fillId="12" borderId="33" xfId="0" applyFont="1" applyFill="1" applyBorder="1" applyProtection="1"/>
    <xf numFmtId="0" fontId="28" fillId="0" borderId="0" xfId="0" applyFont="1" applyAlignment="1">
      <alignment horizontal="center" vertical="center"/>
    </xf>
    <xf numFmtId="0" fontId="21" fillId="0" borderId="0" xfId="0" applyFont="1" applyFill="1" applyBorder="1"/>
    <xf numFmtId="0" fontId="29" fillId="0" borderId="0" xfId="0" applyFont="1" applyFill="1" applyBorder="1" applyAlignment="1">
      <alignment vertical="center"/>
    </xf>
    <xf numFmtId="44" fontId="21" fillId="0" borderId="0" xfId="0" applyNumberFormat="1" applyFont="1" applyFill="1"/>
    <xf numFmtId="0" fontId="30" fillId="0" borderId="0" xfId="0" applyFont="1" applyAlignment="1">
      <alignment horizontal="center" vertical="center"/>
    </xf>
    <xf numFmtId="0" fontId="21" fillId="14" borderId="8" xfId="0" applyFont="1" applyFill="1" applyBorder="1"/>
    <xf numFmtId="44" fontId="21" fillId="14" borderId="0" xfId="1" applyFont="1" applyFill="1" applyBorder="1"/>
    <xf numFmtId="164" fontId="23" fillId="14" borderId="0" xfId="1" applyNumberFormat="1" applyFont="1" applyFill="1" applyBorder="1" applyProtection="1"/>
    <xf numFmtId="164" fontId="22" fillId="14" borderId="0" xfId="1" applyNumberFormat="1" applyFont="1" applyFill="1" applyBorder="1" applyProtection="1">
      <protection locked="0"/>
    </xf>
    <xf numFmtId="164" fontId="22" fillId="14" borderId="8" xfId="1" applyNumberFormat="1" applyFont="1" applyFill="1" applyBorder="1" applyProtection="1">
      <protection locked="0"/>
    </xf>
    <xf numFmtId="0" fontId="25" fillId="14" borderId="1" xfId="0" applyFont="1" applyFill="1" applyBorder="1"/>
    <xf numFmtId="0" fontId="25" fillId="11" borderId="41" xfId="0" applyFont="1" applyFill="1" applyBorder="1" applyAlignment="1">
      <alignment horizontal="center"/>
    </xf>
    <xf numFmtId="0" fontId="27" fillId="0" borderId="2" xfId="0" applyFont="1" applyFill="1" applyBorder="1"/>
    <xf numFmtId="44" fontId="27" fillId="0" borderId="2" xfId="1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7" fillId="11" borderId="2" xfId="0" applyFont="1" applyFill="1" applyBorder="1" applyAlignment="1">
      <alignment horizontal="center"/>
    </xf>
    <xf numFmtId="44" fontId="27" fillId="0" borderId="19" xfId="1" applyFont="1" applyFill="1" applyBorder="1" applyAlignment="1">
      <alignment horizontal="center"/>
    </xf>
    <xf numFmtId="44" fontId="27" fillId="0" borderId="6" xfId="1" applyFont="1" applyFill="1" applyBorder="1" applyAlignment="1">
      <alignment horizontal="center"/>
    </xf>
    <xf numFmtId="0" fontId="30" fillId="0" borderId="2" xfId="0" applyFont="1" applyFill="1" applyBorder="1"/>
    <xf numFmtId="44" fontId="30" fillId="0" borderId="2" xfId="1" applyFont="1" applyFill="1" applyBorder="1"/>
    <xf numFmtId="0" fontId="30" fillId="11" borderId="2" xfId="0" applyFont="1" applyFill="1" applyBorder="1"/>
    <xf numFmtId="44" fontId="32" fillId="0" borderId="8" xfId="1" applyFont="1" applyFill="1" applyBorder="1"/>
    <xf numFmtId="0" fontId="33" fillId="0" borderId="2" xfId="0" applyFont="1" applyFill="1" applyBorder="1"/>
    <xf numFmtId="44" fontId="33" fillId="0" borderId="2" xfId="1" applyFont="1" applyFill="1" applyBorder="1"/>
    <xf numFmtId="0" fontId="33" fillId="11" borderId="2" xfId="0" applyFont="1" applyFill="1" applyBorder="1"/>
    <xf numFmtId="44" fontId="34" fillId="0" borderId="8" xfId="1" applyFont="1" applyFill="1" applyBorder="1"/>
    <xf numFmtId="0" fontId="24" fillId="0" borderId="2" xfId="0" applyFont="1" applyFill="1" applyBorder="1"/>
    <xf numFmtId="44" fontId="24" fillId="0" borderId="2" xfId="1" applyFont="1" applyFill="1" applyBorder="1"/>
    <xf numFmtId="0" fontId="24" fillId="11" borderId="2" xfId="0" applyFont="1" applyFill="1" applyBorder="1"/>
    <xf numFmtId="44" fontId="24" fillId="0" borderId="8" xfId="1" applyFont="1" applyFill="1" applyBorder="1"/>
    <xf numFmtId="0" fontId="24" fillId="0" borderId="3" xfId="0" applyFont="1" applyFill="1" applyBorder="1"/>
    <xf numFmtId="44" fontId="24" fillId="0" borderId="3" xfId="1" applyFont="1" applyFill="1" applyBorder="1"/>
    <xf numFmtId="0" fontId="24" fillId="11" borderId="3" xfId="0" applyFont="1" applyFill="1" applyBorder="1"/>
    <xf numFmtId="44" fontId="24" fillId="0" borderId="20" xfId="1" applyFont="1" applyFill="1" applyBorder="1"/>
    <xf numFmtId="0" fontId="21" fillId="0" borderId="2" xfId="0" applyFont="1" applyFill="1" applyBorder="1"/>
    <xf numFmtId="9" fontId="21" fillId="0" borderId="2" xfId="3" applyFont="1" applyFill="1" applyBorder="1"/>
    <xf numFmtId="0" fontId="21" fillId="11" borderId="2" xfId="0" applyFont="1" applyFill="1" applyBorder="1"/>
    <xf numFmtId="9" fontId="21" fillId="0" borderId="8" xfId="3" applyFont="1" applyFill="1" applyBorder="1"/>
    <xf numFmtId="44" fontId="21" fillId="0" borderId="2" xfId="1" applyFont="1" applyFill="1" applyBorder="1"/>
    <xf numFmtId="0" fontId="33" fillId="0" borderId="2" xfId="0" applyFont="1" applyFill="1" applyBorder="1" applyAlignment="1">
      <alignment horizontal="left"/>
    </xf>
    <xf numFmtId="44" fontId="24" fillId="0" borderId="2" xfId="1" applyFont="1" applyFill="1" applyBorder="1" applyAlignment="1">
      <alignment horizontal="center"/>
    </xf>
    <xf numFmtId="44" fontId="33" fillId="0" borderId="2" xfId="1" applyFont="1" applyFill="1" applyBorder="1" applyAlignment="1">
      <alignment horizontal="left"/>
    </xf>
    <xf numFmtId="0" fontId="33" fillId="11" borderId="2" xfId="0" applyFont="1" applyFill="1" applyBorder="1" applyAlignment="1">
      <alignment horizontal="left"/>
    </xf>
    <xf numFmtId="44" fontId="35" fillId="0" borderId="8" xfId="1" applyFont="1" applyFill="1" applyBorder="1" applyAlignment="1">
      <alignment horizontal="center"/>
    </xf>
    <xf numFmtId="44" fontId="36" fillId="0" borderId="8" xfId="1" applyFont="1" applyFill="1" applyBorder="1"/>
    <xf numFmtId="0" fontId="21" fillId="0" borderId="3" xfId="0" applyFont="1" applyFill="1" applyBorder="1"/>
    <xf numFmtId="44" fontId="21" fillId="0" borderId="3" xfId="1" applyFont="1" applyFill="1" applyBorder="1"/>
    <xf numFmtId="0" fontId="21" fillId="11" borderId="3" xfId="0" applyFont="1" applyFill="1" applyBorder="1"/>
    <xf numFmtId="44" fontId="21" fillId="0" borderId="20" xfId="1" applyFont="1" applyFill="1" applyBorder="1"/>
    <xf numFmtId="44" fontId="21" fillId="0" borderId="2" xfId="1" applyFont="1" applyFill="1" applyBorder="1" applyAlignment="1">
      <alignment horizontal="left"/>
    </xf>
    <xf numFmtId="0" fontId="21" fillId="0" borderId="2" xfId="0" applyFont="1" applyFill="1" applyBorder="1" applyAlignment="1">
      <alignment vertical="center"/>
    </xf>
    <xf numFmtId="44" fontId="21" fillId="0" borderId="2" xfId="1" applyFont="1" applyFill="1" applyBorder="1" applyAlignment="1">
      <alignment vertical="center"/>
    </xf>
    <xf numFmtId="0" fontId="21" fillId="11" borderId="2" xfId="0" applyFont="1" applyFill="1" applyBorder="1" applyAlignment="1">
      <alignment vertical="center"/>
    </xf>
    <xf numFmtId="44" fontId="24" fillId="0" borderId="2" xfId="1" applyFont="1" applyFill="1" applyBorder="1" applyAlignment="1">
      <alignment vertical="center"/>
    </xf>
    <xf numFmtId="44" fontId="36" fillId="0" borderId="8" xfId="1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/>
    </xf>
    <xf numFmtId="44" fontId="21" fillId="0" borderId="2" xfId="1" applyFont="1" applyFill="1" applyBorder="1" applyAlignment="1">
      <alignment horizontal="left" vertical="center"/>
    </xf>
    <xf numFmtId="0" fontId="21" fillId="11" borderId="2" xfId="0" applyFont="1" applyFill="1" applyBorder="1" applyAlignment="1">
      <alignment horizontal="left" vertical="center"/>
    </xf>
    <xf numFmtId="44" fontId="24" fillId="0" borderId="2" xfId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/>
    </xf>
    <xf numFmtId="0" fontId="21" fillId="11" borderId="2" xfId="0" applyFont="1" applyFill="1" applyBorder="1" applyAlignment="1">
      <alignment horizontal="left"/>
    </xf>
    <xf numFmtId="44" fontId="36" fillId="0" borderId="8" xfId="1" applyFont="1" applyFill="1" applyBorder="1" applyAlignment="1">
      <alignment horizontal="left"/>
    </xf>
    <xf numFmtId="44" fontId="21" fillId="0" borderId="2" xfId="1" applyFont="1" applyFill="1" applyBorder="1" applyAlignment="1">
      <alignment horizontal="left" indent="4"/>
    </xf>
    <xf numFmtId="44" fontId="36" fillId="0" borderId="8" xfId="1" applyFont="1" applyFill="1" applyBorder="1" applyAlignment="1">
      <alignment horizontal="left" indent="4"/>
    </xf>
    <xf numFmtId="44" fontId="24" fillId="11" borderId="3" xfId="1" applyFont="1" applyFill="1" applyBorder="1"/>
    <xf numFmtId="0" fontId="37" fillId="11" borderId="2" xfId="0" applyFont="1" applyFill="1" applyBorder="1"/>
    <xf numFmtId="44" fontId="38" fillId="11" borderId="2" xfId="1" applyFont="1" applyFill="1" applyBorder="1"/>
    <xf numFmtId="0" fontId="38" fillId="11" borderId="2" xfId="0" applyFont="1" applyFill="1" applyBorder="1"/>
    <xf numFmtId="0" fontId="21" fillId="0" borderId="13" xfId="0" applyFont="1" applyFill="1" applyBorder="1"/>
    <xf numFmtId="44" fontId="21" fillId="0" borderId="13" xfId="1" applyFont="1" applyFill="1" applyBorder="1"/>
    <xf numFmtId="0" fontId="24" fillId="0" borderId="13" xfId="0" applyFont="1" applyBorder="1"/>
    <xf numFmtId="44" fontId="21" fillId="0" borderId="13" xfId="1" applyFont="1" applyBorder="1"/>
    <xf numFmtId="44" fontId="24" fillId="0" borderId="13" xfId="1" applyFont="1" applyBorder="1"/>
    <xf numFmtId="0" fontId="24" fillId="0" borderId="0" xfId="0" applyFont="1"/>
    <xf numFmtId="44" fontId="24" fillId="0" borderId="0" xfId="1" applyFont="1"/>
    <xf numFmtId="44" fontId="21" fillId="0" borderId="0" xfId="1" applyFont="1"/>
    <xf numFmtId="0" fontId="39" fillId="11" borderId="22" xfId="0" applyFont="1" applyFill="1" applyBorder="1"/>
    <xf numFmtId="0" fontId="40" fillId="11" borderId="23" xfId="0" applyFont="1" applyFill="1" applyBorder="1" applyAlignment="1">
      <alignment horizontal="center" vertical="center"/>
    </xf>
    <xf numFmtId="0" fontId="40" fillId="11" borderId="24" xfId="0" applyFont="1" applyFill="1" applyBorder="1" applyAlignment="1">
      <alignment horizontal="center" vertical="center"/>
    </xf>
    <xf numFmtId="0" fontId="40" fillId="11" borderId="0" xfId="0" applyFont="1" applyFill="1" applyBorder="1" applyAlignment="1">
      <alignment horizontal="center" vertical="center"/>
    </xf>
    <xf numFmtId="0" fontId="21" fillId="0" borderId="25" xfId="0" applyFont="1" applyBorder="1"/>
    <xf numFmtId="165" fontId="21" fillId="0" borderId="13" xfId="0" applyNumberFormat="1" applyFont="1" applyFill="1" applyBorder="1"/>
    <xf numFmtId="165" fontId="21" fillId="7" borderId="13" xfId="0" applyNumberFormat="1" applyFont="1" applyFill="1" applyBorder="1"/>
    <xf numFmtId="165" fontId="21" fillId="0" borderId="26" xfId="0" applyNumberFormat="1" applyFont="1" applyFill="1" applyBorder="1"/>
    <xf numFmtId="165" fontId="21" fillId="0" borderId="0" xfId="0" applyNumberFormat="1" applyFont="1" applyBorder="1"/>
    <xf numFmtId="0" fontId="24" fillId="0" borderId="27" xfId="0" applyFont="1" applyBorder="1"/>
    <xf numFmtId="165" fontId="24" fillId="0" borderId="21" xfId="1" applyNumberFormat="1" applyFont="1" applyFill="1" applyBorder="1"/>
    <xf numFmtId="0" fontId="21" fillId="7" borderId="21" xfId="0" applyFont="1" applyFill="1" applyBorder="1"/>
    <xf numFmtId="165" fontId="24" fillId="0" borderId="28" xfId="1" applyNumberFormat="1" applyFont="1" applyFill="1" applyBorder="1"/>
    <xf numFmtId="0" fontId="21" fillId="0" borderId="0" xfId="0" applyFont="1" applyBorder="1"/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4" fillId="10" borderId="0" xfId="0" applyFont="1" applyFill="1" applyBorder="1" applyAlignment="1">
      <alignment vertical="center"/>
    </xf>
    <xf numFmtId="0" fontId="41" fillId="0" borderId="0" xfId="0" applyFont="1" applyFill="1"/>
    <xf numFmtId="0" fontId="30" fillId="0" borderId="0" xfId="0" applyFont="1" applyFill="1"/>
    <xf numFmtId="44" fontId="36" fillId="0" borderId="2" xfId="1" applyFont="1" applyFill="1" applyBorder="1"/>
    <xf numFmtId="0" fontId="24" fillId="10" borderId="0" xfId="0" applyFont="1" applyFill="1" applyAlignment="1">
      <alignment vertical="center"/>
    </xf>
    <xf numFmtId="0" fontId="42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1" fillId="0" borderId="13" xfId="0" applyFont="1" applyBorder="1"/>
    <xf numFmtId="44" fontId="21" fillId="0" borderId="13" xfId="0" applyNumberFormat="1" applyFont="1" applyBorder="1"/>
    <xf numFmtId="44" fontId="24" fillId="0" borderId="13" xfId="0" applyNumberFormat="1" applyFont="1" applyBorder="1"/>
    <xf numFmtId="0" fontId="24" fillId="0" borderId="0" xfId="0" applyFont="1" applyBorder="1"/>
    <xf numFmtId="165" fontId="21" fillId="0" borderId="0" xfId="0" applyNumberFormat="1" applyFont="1" applyBorder="1" applyAlignment="1"/>
    <xf numFmtId="0" fontId="21" fillId="0" borderId="0" xfId="0" applyFont="1" applyBorder="1" applyAlignment="1"/>
    <xf numFmtId="165" fontId="24" fillId="0" borderId="0" xfId="0" applyNumberFormat="1" applyFont="1" applyBorder="1"/>
    <xf numFmtId="0" fontId="21" fillId="0" borderId="25" xfId="0" applyFont="1" applyFill="1" applyBorder="1"/>
    <xf numFmtId="0" fontId="21" fillId="0" borderId="35" xfId="0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/>
    </xf>
    <xf numFmtId="44" fontId="24" fillId="0" borderId="13" xfId="1" applyFont="1" applyFill="1" applyBorder="1" applyAlignment="1">
      <alignment horizontal="center"/>
    </xf>
    <xf numFmtId="0" fontId="24" fillId="0" borderId="35" xfId="0" applyFont="1" applyFill="1" applyBorder="1"/>
    <xf numFmtId="44" fontId="21" fillId="0" borderId="13" xfId="0" applyNumberFormat="1" applyFont="1" applyFill="1" applyBorder="1"/>
    <xf numFmtId="0" fontId="24" fillId="0" borderId="13" xfId="0" applyFont="1" applyFill="1" applyBorder="1"/>
    <xf numFmtId="44" fontId="24" fillId="0" borderId="13" xfId="1" applyFont="1" applyFill="1" applyBorder="1"/>
    <xf numFmtId="44" fontId="24" fillId="0" borderId="13" xfId="0" applyNumberFormat="1" applyFont="1" applyFill="1" applyBorder="1"/>
    <xf numFmtId="44" fontId="21" fillId="0" borderId="0" xfId="0" applyNumberFormat="1" applyFont="1"/>
    <xf numFmtId="0" fontId="40" fillId="11" borderId="42" xfId="0" applyFont="1" applyFill="1" applyBorder="1"/>
    <xf numFmtId="44" fontId="39" fillId="11" borderId="42" xfId="1" applyFont="1" applyFill="1" applyBorder="1"/>
    <xf numFmtId="0" fontId="39" fillId="11" borderId="42" xfId="0" applyFont="1" applyFill="1" applyBorder="1"/>
    <xf numFmtId="0" fontId="21" fillId="14" borderId="0" xfId="0" applyFont="1" applyFill="1"/>
    <xf numFmtId="165" fontId="21" fillId="14" borderId="13" xfId="0" applyNumberFormat="1" applyFont="1" applyFill="1" applyBorder="1"/>
    <xf numFmtId="165" fontId="24" fillId="14" borderId="13" xfId="0" applyNumberFormat="1" applyFont="1" applyFill="1" applyBorder="1"/>
    <xf numFmtId="0" fontId="21" fillId="14" borderId="13" xfId="0" applyFont="1" applyFill="1" applyBorder="1"/>
    <xf numFmtId="0" fontId="21" fillId="14" borderId="21" xfId="0" applyFont="1" applyFill="1" applyBorder="1"/>
    <xf numFmtId="0" fontId="21" fillId="11" borderId="44" xfId="0" applyFont="1" applyFill="1" applyBorder="1"/>
    <xf numFmtId="0" fontId="21" fillId="14" borderId="43" xfId="0" applyFont="1" applyFill="1" applyBorder="1"/>
    <xf numFmtId="0" fontId="40" fillId="11" borderId="13" xfId="0" applyFont="1" applyFill="1" applyBorder="1"/>
    <xf numFmtId="0" fontId="39" fillId="11" borderId="0" xfId="0" applyFont="1" applyFill="1"/>
    <xf numFmtId="44" fontId="39" fillId="11" borderId="0" xfId="1" applyFont="1" applyFill="1"/>
    <xf numFmtId="0" fontId="40" fillId="11" borderId="0" xfId="0" applyFont="1" applyFill="1"/>
    <xf numFmtId="0" fontId="39" fillId="14" borderId="0" xfId="0" applyFont="1" applyFill="1"/>
    <xf numFmtId="0" fontId="40" fillId="11" borderId="10" xfId="0" applyFont="1" applyFill="1" applyBorder="1"/>
    <xf numFmtId="0" fontId="40" fillId="11" borderId="11" xfId="0" applyFont="1" applyFill="1" applyBorder="1"/>
    <xf numFmtId="44" fontId="40" fillId="11" borderId="11" xfId="1" applyFont="1" applyFill="1" applyBorder="1"/>
    <xf numFmtId="44" fontId="40" fillId="11" borderId="12" xfId="1" applyFont="1" applyFill="1" applyBorder="1"/>
    <xf numFmtId="0" fontId="45" fillId="0" borderId="0" xfId="0" applyFont="1" applyAlignment="1">
      <alignment horizontal="right" vertical="center"/>
    </xf>
    <xf numFmtId="0" fontId="25" fillId="12" borderId="40" xfId="0" applyFont="1" applyFill="1" applyBorder="1" applyAlignment="1">
      <alignment horizontal="center"/>
    </xf>
    <xf numFmtId="0" fontId="25" fillId="12" borderId="1" xfId="0" applyFont="1" applyFill="1" applyBorder="1" applyAlignment="1">
      <alignment horizontal="center"/>
    </xf>
    <xf numFmtId="0" fontId="31" fillId="13" borderId="40" xfId="0" applyFont="1" applyFill="1" applyBorder="1" applyAlignment="1">
      <alignment horizontal="center"/>
    </xf>
    <xf numFmtId="0" fontId="31" fillId="13" borderId="39" xfId="0" applyFont="1" applyFill="1" applyBorder="1" applyAlignment="1">
      <alignment horizontal="center"/>
    </xf>
    <xf numFmtId="0" fontId="17" fillId="10" borderId="0" xfId="0" applyFont="1" applyFill="1" applyBorder="1" applyAlignment="1">
      <alignment vertical="center"/>
    </xf>
    <xf numFmtId="0" fontId="44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0" fillId="9" borderId="18" xfId="1" applyNumberFormat="1" applyFont="1" applyFill="1" applyBorder="1" applyAlignment="1">
      <alignment horizontal="center"/>
    </xf>
    <xf numFmtId="0" fontId="0" fillId="9" borderId="0" xfId="1" applyNumberFormat="1" applyFont="1" applyFill="1" applyBorder="1" applyAlignment="1">
      <alignment horizontal="center"/>
    </xf>
    <xf numFmtId="0" fontId="0" fillId="9" borderId="2" xfId="1" applyNumberFormat="1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9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3" fillId="5" borderId="10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0" fontId="14" fillId="5" borderId="12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17" fillId="10" borderId="36" xfId="0" applyFont="1" applyFill="1" applyBorder="1" applyAlignment="1">
      <alignment vertical="center"/>
    </xf>
    <xf numFmtId="0" fontId="17" fillId="10" borderId="37" xfId="0" applyFont="1" applyFill="1" applyBorder="1" applyAlignment="1">
      <alignment vertical="center"/>
    </xf>
    <xf numFmtId="0" fontId="17" fillId="10" borderId="38" xfId="0" applyFont="1" applyFill="1" applyBorder="1" applyAlignment="1">
      <alignment vertical="center"/>
    </xf>
  </cellXfs>
  <cellStyles count="5">
    <cellStyle name="Comma 2" xfId="2" xr:uid="{00000000-0005-0000-0000-000001000000}"/>
    <cellStyle name="Currency" xfId="1" builtinId="4"/>
    <cellStyle name="Normal" xfId="0" builtinId="0"/>
    <cellStyle name="Normal 4" xfId="4" xr:uid="{2E779CC1-E82D-4C67-97CB-B159608C28E2}"/>
    <cellStyle name="Percent" xfId="3" builtinId="5"/>
  </cellStyles>
  <dxfs count="0"/>
  <tableStyles count="0" defaultTableStyle="TableStyleMedium2" defaultPivotStyle="PivotStyleLight16"/>
  <colors>
    <mruColors>
      <color rgb="FFD34727"/>
      <color rgb="FF796E66"/>
      <color rgb="FFB6B0A2"/>
      <color rgb="FF049FDA"/>
      <color rgb="FFFAA21B"/>
      <color rgb="FFB3BD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281940</xdr:rowOff>
    </xdr:from>
    <xdr:to>
      <xdr:col>5</xdr:col>
      <xdr:colOff>1089660</xdr:colOff>
      <xdr:row>42</xdr:row>
      <xdr:rowOff>1601721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A741CB-B4AA-4753-9B30-77181BBB6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09760"/>
          <a:ext cx="10058400" cy="13197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1089660</xdr:colOff>
      <xdr:row>0</xdr:row>
      <xdr:rowOff>655982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D31B770-8CAA-44FF-93D3-1BDE47C1D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6559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47625</xdr:rowOff>
    </xdr:from>
    <xdr:to>
      <xdr:col>11</xdr:col>
      <xdr:colOff>333375</xdr:colOff>
      <xdr:row>10</xdr:row>
      <xdr:rowOff>1367406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A06B20-C11B-4357-8E2F-E0A59DD44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24225"/>
          <a:ext cx="10058400" cy="13197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72390</xdr:colOff>
      <xdr:row>0</xdr:row>
      <xdr:rowOff>657226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7B51DDE-16BA-4D90-9389-C333065A1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0077450" cy="6572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66675</xdr:rowOff>
    </xdr:from>
    <xdr:to>
      <xdr:col>12</xdr:col>
      <xdr:colOff>552450</xdr:colOff>
      <xdr:row>10</xdr:row>
      <xdr:rowOff>1386456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9B1664-2820-4AB7-B132-B74D8E20D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43275"/>
          <a:ext cx="10058400" cy="13197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285750</xdr:colOff>
      <xdr:row>0</xdr:row>
      <xdr:rowOff>657225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B71B761-BF8E-4D55-A385-7F308A443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77450" cy="6572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279399</xdr:rowOff>
    </xdr:from>
    <xdr:to>
      <xdr:col>9</xdr:col>
      <xdr:colOff>491067</xdr:colOff>
      <xdr:row>12</xdr:row>
      <xdr:rowOff>1599180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E07762-ADB9-4F8B-A79C-113BFC361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52332"/>
          <a:ext cx="10058400" cy="13197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9</xdr:col>
      <xdr:colOff>510117</xdr:colOff>
      <xdr:row>0</xdr:row>
      <xdr:rowOff>657226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9CFB21-110D-4C59-882D-0718D15DE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0077450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28575</xdr:rowOff>
    </xdr:from>
    <xdr:to>
      <xdr:col>6</xdr:col>
      <xdr:colOff>1438275</xdr:colOff>
      <xdr:row>12</xdr:row>
      <xdr:rowOff>1348356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C1D4F94-20E4-4B69-8566-EA35B91D5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86175"/>
          <a:ext cx="10058400" cy="13197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6</xdr:col>
      <xdr:colOff>1200150</xdr:colOff>
      <xdr:row>0</xdr:row>
      <xdr:rowOff>657226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7E4C8C-E523-40A7-A629-9C250EBE7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0077450" cy="657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47625</xdr:rowOff>
    </xdr:from>
    <xdr:to>
      <xdr:col>6</xdr:col>
      <xdr:colOff>1504950</xdr:colOff>
      <xdr:row>14</xdr:row>
      <xdr:rowOff>1367406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5633B-C579-4BB1-834E-9549895FE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48125"/>
          <a:ext cx="10058400" cy="13197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6</xdr:col>
      <xdr:colOff>1276350</xdr:colOff>
      <xdr:row>0</xdr:row>
      <xdr:rowOff>657226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9A6ABE-E5EB-4160-890E-65A38A5A0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0077450" cy="657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47625</xdr:rowOff>
    </xdr:from>
    <xdr:to>
      <xdr:col>10</xdr:col>
      <xdr:colOff>495300</xdr:colOff>
      <xdr:row>10</xdr:row>
      <xdr:rowOff>1367406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763B12A-067F-4CDA-99B9-F118B223C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24225"/>
          <a:ext cx="10058400" cy="13197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232410</xdr:colOff>
      <xdr:row>0</xdr:row>
      <xdr:rowOff>657226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914A9AF-1B86-449A-AD80-7D7400929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0077450" cy="6572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85725</xdr:rowOff>
    </xdr:from>
    <xdr:to>
      <xdr:col>12</xdr:col>
      <xdr:colOff>542925</xdr:colOff>
      <xdr:row>13</xdr:row>
      <xdr:rowOff>1405506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88AA48-63BE-480B-9571-DE25B1101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05250"/>
          <a:ext cx="10058400" cy="13197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12</xdr:col>
      <xdr:colOff>278130</xdr:colOff>
      <xdr:row>0</xdr:row>
      <xdr:rowOff>657226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B833A54-6296-416A-BC66-07E2B5321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0077450" cy="657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57150</xdr:rowOff>
    </xdr:from>
    <xdr:to>
      <xdr:col>7</xdr:col>
      <xdr:colOff>523875</xdr:colOff>
      <xdr:row>24</xdr:row>
      <xdr:rowOff>1376931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C9A709-5AF1-4B49-8F4B-659B5050D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00750"/>
          <a:ext cx="10058400" cy="13197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7</xdr:col>
      <xdr:colOff>262890</xdr:colOff>
      <xdr:row>0</xdr:row>
      <xdr:rowOff>657226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21BF12F-2AE8-4D53-BA74-4096C22F6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0077450" cy="6572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57150</xdr:rowOff>
    </xdr:from>
    <xdr:to>
      <xdr:col>11</xdr:col>
      <xdr:colOff>495300</xdr:colOff>
      <xdr:row>12</xdr:row>
      <xdr:rowOff>1376931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1ABF30-B83E-48BC-AAC7-EED339499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67125"/>
          <a:ext cx="10058400" cy="13197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224790</xdr:colOff>
      <xdr:row>0</xdr:row>
      <xdr:rowOff>657226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3199539-8FF1-4F32-9B01-F8455A420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0077450" cy="6572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38100</xdr:rowOff>
    </xdr:from>
    <xdr:to>
      <xdr:col>8</xdr:col>
      <xdr:colOff>257175</xdr:colOff>
      <xdr:row>16</xdr:row>
      <xdr:rowOff>1357881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5F2B1C-43C0-4BA7-8633-0D0DCF667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0075"/>
          <a:ext cx="10058400" cy="13197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7</xdr:col>
      <xdr:colOff>598170</xdr:colOff>
      <xdr:row>0</xdr:row>
      <xdr:rowOff>657226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9288843-2DAA-4C63-A771-5E27AD246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0077450" cy="6572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57150</xdr:rowOff>
    </xdr:from>
    <xdr:to>
      <xdr:col>11</xdr:col>
      <xdr:colOff>581025</xdr:colOff>
      <xdr:row>9</xdr:row>
      <xdr:rowOff>1376931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B1FE35-C353-4128-896E-08B980530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52775"/>
          <a:ext cx="10058400" cy="13197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316230</xdr:colOff>
      <xdr:row>0</xdr:row>
      <xdr:rowOff>657226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9840ADD-BBFF-47A8-9710-D0304DD49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007745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showGridLines="0" tabSelected="1" zoomScaleNormal="100" workbookViewId="0">
      <pane xSplit="10" ySplit="10" topLeftCell="U11" activePane="bottomRight" state="frozen"/>
      <selection pane="topRight" activeCell="F1" sqref="F1"/>
      <selection pane="bottomLeft" activeCell="A10" sqref="A10"/>
      <selection pane="bottomRight" activeCell="B8" sqref="B8"/>
    </sheetView>
  </sheetViews>
  <sheetFormatPr defaultColWidth="9.109375" defaultRowHeight="13.8" x14ac:dyDescent="0.25"/>
  <cols>
    <col min="1" max="1" width="40.44140625" style="170" bestFit="1" customWidth="1"/>
    <col min="2" max="2" width="28.6640625" style="174" customWidth="1"/>
    <col min="3" max="3" width="28.6640625" style="170" customWidth="1"/>
    <col min="4" max="4" width="4.33203125" style="170" customWidth="1"/>
    <col min="5" max="6" width="28.6640625" style="174" customWidth="1"/>
    <col min="7" max="7" width="14.44140625" style="109" customWidth="1"/>
    <col min="8" max="8" width="20.109375" style="109" customWidth="1"/>
    <col min="9" max="9" width="19.33203125" style="109" customWidth="1"/>
    <col min="10" max="10" width="16.109375" style="109" customWidth="1"/>
    <col min="11" max="11" width="18.5546875" style="109" customWidth="1"/>
    <col min="12" max="12" width="43" style="109" customWidth="1"/>
    <col min="13" max="13" width="16.33203125" style="109" customWidth="1"/>
    <col min="14" max="14" width="19.109375" style="109" customWidth="1"/>
    <col min="15" max="15" width="20.109375" style="109" customWidth="1"/>
    <col min="16" max="16" width="22.5546875" style="109" customWidth="1"/>
    <col min="17" max="18" width="19.6640625" style="109" customWidth="1"/>
    <col min="19" max="19" width="15.6640625" style="109" customWidth="1"/>
    <col min="20" max="20" width="9.109375" style="109" customWidth="1"/>
    <col min="21" max="21" width="11.109375" style="109" customWidth="1"/>
    <col min="22" max="22" width="9.109375" style="109" customWidth="1"/>
    <col min="23" max="23" width="11.109375" style="109" customWidth="1"/>
    <col min="24" max="16384" width="9.109375" style="109"/>
  </cols>
  <sheetData>
    <row r="1" spans="1:21" s="226" customFormat="1" ht="52.2" customHeight="1" x14ac:dyDescent="0.3">
      <c r="A1" s="228"/>
      <c r="B1" s="228"/>
      <c r="C1" s="228"/>
      <c r="D1" s="228"/>
      <c r="E1" s="228"/>
    </row>
    <row r="2" spans="1:21" s="226" customFormat="1" ht="25.05" customHeight="1" x14ac:dyDescent="0.3">
      <c r="A2" s="278" t="s">
        <v>214</v>
      </c>
      <c r="B2" s="279"/>
      <c r="C2" s="228"/>
      <c r="D2" s="228"/>
      <c r="E2" s="228"/>
      <c r="F2" s="272" t="s">
        <v>215</v>
      </c>
    </row>
    <row r="3" spans="1:21" s="227" customFormat="1" ht="49.95" customHeight="1" x14ac:dyDescent="0.3">
      <c r="A3" s="277" t="s">
        <v>202</v>
      </c>
      <c r="B3" s="277"/>
      <c r="C3" s="277"/>
      <c r="D3" s="277"/>
      <c r="E3" s="277"/>
      <c r="F3" s="229"/>
    </row>
    <row r="4" spans="1:21" s="230" customFormat="1" ht="18" thickBot="1" x14ac:dyDescent="0.35">
      <c r="A4" s="146" t="s">
        <v>132</v>
      </c>
      <c r="B4" s="273" t="s">
        <v>133</v>
      </c>
      <c r="C4" s="274"/>
      <c r="D4" s="147"/>
      <c r="E4" s="275" t="s">
        <v>134</v>
      </c>
      <c r="F4" s="276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</row>
    <row r="5" spans="1:21" s="231" customFormat="1" ht="15.6" x14ac:dyDescent="0.3">
      <c r="A5" s="148"/>
      <c r="B5" s="149" t="s">
        <v>88</v>
      </c>
      <c r="C5" s="150" t="s">
        <v>87</v>
      </c>
      <c r="D5" s="151"/>
      <c r="E5" s="152" t="s">
        <v>88</v>
      </c>
      <c r="F5" s="153" t="s">
        <v>87</v>
      </c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</row>
    <row r="6" spans="1:21" s="231" customFormat="1" ht="15" x14ac:dyDescent="0.25">
      <c r="A6" s="154"/>
      <c r="B6" s="155"/>
      <c r="C6" s="154"/>
      <c r="D6" s="156"/>
      <c r="E6" s="155"/>
      <c r="F6" s="157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</row>
    <row r="7" spans="1:21" x14ac:dyDescent="0.25">
      <c r="A7" s="158" t="s">
        <v>0</v>
      </c>
      <c r="B7" s="159"/>
      <c r="C7" s="158"/>
      <c r="D7" s="160"/>
      <c r="E7" s="159"/>
      <c r="F7" s="161"/>
    </row>
    <row r="8" spans="1:21" x14ac:dyDescent="0.25">
      <c r="A8" s="162" t="s">
        <v>1</v>
      </c>
      <c r="B8" s="163">
        <f>B17</f>
        <v>0</v>
      </c>
      <c r="C8" s="163">
        <f>C17</f>
        <v>0</v>
      </c>
      <c r="D8" s="164"/>
      <c r="E8" s="163"/>
      <c r="F8" s="165"/>
    </row>
    <row r="9" spans="1:21" x14ac:dyDescent="0.25">
      <c r="A9" s="162" t="s">
        <v>2</v>
      </c>
      <c r="B9" s="163">
        <f>B41</f>
        <v>0</v>
      </c>
      <c r="C9" s="163">
        <f>C41</f>
        <v>0</v>
      </c>
      <c r="D9" s="164"/>
      <c r="E9" s="163"/>
      <c r="F9" s="165"/>
      <c r="U9" s="139"/>
    </row>
    <row r="10" spans="1:21" ht="14.4" thickBot="1" x14ac:dyDescent="0.3">
      <c r="A10" s="166" t="s">
        <v>3</v>
      </c>
      <c r="B10" s="167">
        <f>B8-B9</f>
        <v>0</v>
      </c>
      <c r="C10" s="167">
        <f>C8-C9</f>
        <v>0</v>
      </c>
      <c r="D10" s="168"/>
      <c r="E10" s="167"/>
      <c r="F10" s="169"/>
    </row>
    <row r="11" spans="1:21" ht="14.4" thickTop="1" x14ac:dyDescent="0.25">
      <c r="A11" s="170" t="s">
        <v>191</v>
      </c>
      <c r="B11" s="171" t="e">
        <f>B10/B8</f>
        <v>#DIV/0!</v>
      </c>
      <c r="C11" s="171" t="e">
        <f>C10/C8</f>
        <v>#DIV/0!</v>
      </c>
      <c r="D11" s="172"/>
      <c r="E11" s="171"/>
      <c r="F11" s="173"/>
    </row>
    <row r="12" spans="1:21" x14ac:dyDescent="0.25">
      <c r="B12" s="171"/>
      <c r="C12" s="174"/>
      <c r="D12" s="172"/>
      <c r="E12" s="171"/>
      <c r="F12" s="173"/>
    </row>
    <row r="13" spans="1:21" x14ac:dyDescent="0.25">
      <c r="A13" s="158" t="s">
        <v>4</v>
      </c>
      <c r="B13" s="159"/>
      <c r="C13" s="159"/>
      <c r="D13" s="160"/>
      <c r="E13" s="159"/>
      <c r="F13" s="161"/>
    </row>
    <row r="14" spans="1:21" x14ac:dyDescent="0.25">
      <c r="A14" s="175" t="s">
        <v>5</v>
      </c>
      <c r="B14" s="176"/>
      <c r="C14" s="177"/>
      <c r="D14" s="178"/>
      <c r="E14" s="176"/>
      <c r="F14" s="179"/>
    </row>
    <row r="15" spans="1:21" x14ac:dyDescent="0.25">
      <c r="A15" s="170" t="s">
        <v>8</v>
      </c>
      <c r="B15" s="174">
        <f>'Sponsorship Detail'!D13</f>
        <v>0</v>
      </c>
      <c r="C15" s="174">
        <f>'Sponsorship Detail'!I13</f>
        <v>0</v>
      </c>
      <c r="D15" s="172"/>
      <c r="F15" s="180"/>
    </row>
    <row r="16" spans="1:21" x14ac:dyDescent="0.25">
      <c r="A16" s="170" t="s">
        <v>9</v>
      </c>
      <c r="B16" s="174">
        <f>'Registration Revenue'!D11</f>
        <v>0</v>
      </c>
      <c r="C16" s="174">
        <f>'Registration Revenue'!I11</f>
        <v>0</v>
      </c>
      <c r="D16" s="172"/>
      <c r="F16" s="180"/>
    </row>
    <row r="17" spans="1:21" ht="14.4" thickBot="1" x14ac:dyDescent="0.3">
      <c r="A17" s="181" t="s">
        <v>1</v>
      </c>
      <c r="B17" s="182">
        <f>SUM(B15:B16)</f>
        <v>0</v>
      </c>
      <c r="C17" s="182">
        <f>SUM(C15:C16)</f>
        <v>0</v>
      </c>
      <c r="D17" s="183"/>
      <c r="E17" s="182"/>
      <c r="F17" s="184"/>
      <c r="U17" s="139"/>
    </row>
    <row r="18" spans="1:21" ht="14.4" thickTop="1" x14ac:dyDescent="0.25">
      <c r="C18" s="174"/>
      <c r="D18" s="172"/>
      <c r="F18" s="180"/>
    </row>
    <row r="19" spans="1:21" x14ac:dyDescent="0.25">
      <c r="A19" s="158" t="s">
        <v>10</v>
      </c>
      <c r="B19" s="159"/>
      <c r="C19" s="159"/>
      <c r="D19" s="160"/>
      <c r="E19" s="159"/>
      <c r="F19" s="161"/>
    </row>
    <row r="20" spans="1:21" x14ac:dyDescent="0.25">
      <c r="A20" s="170" t="s">
        <v>168</v>
      </c>
      <c r="B20" s="185">
        <v>0</v>
      </c>
      <c r="C20" s="185">
        <v>0</v>
      </c>
      <c r="D20" s="172"/>
      <c r="F20" s="180"/>
    </row>
    <row r="21" spans="1:21" s="228" customFormat="1" x14ac:dyDescent="0.25">
      <c r="A21" s="186" t="s">
        <v>118</v>
      </c>
      <c r="B21" s="187">
        <f>'Audio Visual'!B9</f>
        <v>0</v>
      </c>
      <c r="C21" s="187">
        <f>'Audio Visual'!D9</f>
        <v>0</v>
      </c>
      <c r="D21" s="188"/>
      <c r="E21" s="189"/>
      <c r="F21" s="190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</row>
    <row r="22" spans="1:21" x14ac:dyDescent="0.25">
      <c r="A22" s="170" t="s">
        <v>169</v>
      </c>
      <c r="B22" s="185">
        <v>0</v>
      </c>
      <c r="C22" s="185">
        <v>0</v>
      </c>
      <c r="D22" s="172"/>
      <c r="F22" s="180"/>
    </row>
    <row r="23" spans="1:21" x14ac:dyDescent="0.25">
      <c r="A23" s="170" t="s">
        <v>11</v>
      </c>
      <c r="B23" s="185">
        <v>0</v>
      </c>
      <c r="C23" s="185">
        <v>0</v>
      </c>
      <c r="D23" s="172"/>
      <c r="F23" s="180"/>
    </row>
    <row r="24" spans="1:21" x14ac:dyDescent="0.25">
      <c r="A24" s="170" t="s">
        <v>200</v>
      </c>
      <c r="B24" s="174">
        <f>Expo!B12</f>
        <v>0</v>
      </c>
      <c r="C24" s="174">
        <f>Expo!D12</f>
        <v>0</v>
      </c>
      <c r="D24" s="172"/>
      <c r="F24" s="180"/>
    </row>
    <row r="25" spans="1:21" x14ac:dyDescent="0.25">
      <c r="A25" s="170" t="s">
        <v>12</v>
      </c>
      <c r="B25" s="174">
        <f>'F&amp;B'!F20</f>
        <v>0</v>
      </c>
      <c r="C25" s="174">
        <f>'F&amp;B'!M20</f>
        <v>0</v>
      </c>
      <c r="D25" s="172"/>
      <c r="F25" s="180"/>
    </row>
    <row r="26" spans="1:21" x14ac:dyDescent="0.25">
      <c r="A26" s="170" t="s">
        <v>190</v>
      </c>
      <c r="B26" s="174">
        <f>'Attendee Giveaways'!D11</f>
        <v>0</v>
      </c>
      <c r="C26" s="174">
        <f>'Attendee Giveaways'!I11</f>
        <v>0</v>
      </c>
      <c r="D26" s="172"/>
      <c r="F26" s="180"/>
    </row>
    <row r="27" spans="1:21" x14ac:dyDescent="0.25">
      <c r="A27" s="170" t="s">
        <v>119</v>
      </c>
      <c r="B27" s="185">
        <v>0</v>
      </c>
      <c r="C27" s="185">
        <v>0</v>
      </c>
      <c r="D27" s="172"/>
      <c r="F27" s="180"/>
    </row>
    <row r="28" spans="1:21" x14ac:dyDescent="0.25">
      <c r="A28" s="170" t="s">
        <v>13</v>
      </c>
      <c r="B28" s="185">
        <v>0</v>
      </c>
      <c r="C28" s="185">
        <v>0</v>
      </c>
      <c r="D28" s="172"/>
      <c r="F28" s="180"/>
    </row>
    <row r="29" spans="1:21" x14ac:dyDescent="0.25">
      <c r="A29" s="170" t="s">
        <v>178</v>
      </c>
      <c r="B29" s="174">
        <f>'Marketing &amp; Branding'!B15</f>
        <v>0</v>
      </c>
      <c r="C29" s="174">
        <f>'Marketing &amp; Branding'!D15</f>
        <v>0</v>
      </c>
      <c r="D29" s="172"/>
      <c r="E29" s="163"/>
      <c r="F29" s="180"/>
    </row>
    <row r="30" spans="1:21" s="228" customFormat="1" x14ac:dyDescent="0.25">
      <c r="A30" s="191" t="s">
        <v>120</v>
      </c>
      <c r="B30" s="192">
        <f>'Event Management Systems'!B8</f>
        <v>0</v>
      </c>
      <c r="C30" s="192">
        <f>'Event Management Systems'!D8</f>
        <v>0</v>
      </c>
      <c r="D30" s="193"/>
      <c r="E30" s="194"/>
      <c r="F30" s="180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</row>
    <row r="31" spans="1:21" x14ac:dyDescent="0.25">
      <c r="A31" s="195" t="s">
        <v>121</v>
      </c>
      <c r="B31" s="185">
        <f>'Event Outsourced Services'!B9</f>
        <v>0</v>
      </c>
      <c r="C31" s="185">
        <f>'Event Outsourced Services'!D9</f>
        <v>0</v>
      </c>
      <c r="D31" s="196"/>
      <c r="E31" s="185"/>
      <c r="F31" s="197"/>
    </row>
    <row r="32" spans="1:21" x14ac:dyDescent="0.25">
      <c r="A32" s="195" t="s">
        <v>16</v>
      </c>
      <c r="B32" s="185">
        <v>0</v>
      </c>
      <c r="C32" s="185">
        <v>0</v>
      </c>
      <c r="D32" s="196"/>
      <c r="E32" s="185"/>
      <c r="F32" s="197"/>
    </row>
    <row r="33" spans="1:19" x14ac:dyDescent="0.25">
      <c r="A33" s="195" t="s">
        <v>122</v>
      </c>
      <c r="B33" s="185">
        <f>'Event Supplies'!B9</f>
        <v>0</v>
      </c>
      <c r="C33" s="185">
        <f>'Event Supplies'!D9</f>
        <v>0</v>
      </c>
      <c r="D33" s="196"/>
      <c r="E33" s="185"/>
      <c r="F33" s="197"/>
    </row>
    <row r="34" spans="1:19" x14ac:dyDescent="0.25">
      <c r="A34" s="195" t="s">
        <v>123</v>
      </c>
      <c r="B34" s="185">
        <v>0</v>
      </c>
      <c r="C34" s="185">
        <v>0</v>
      </c>
      <c r="D34" s="196"/>
      <c r="E34" s="198"/>
      <c r="F34" s="199"/>
    </row>
    <row r="35" spans="1:19" x14ac:dyDescent="0.25">
      <c r="A35" s="195" t="s">
        <v>17</v>
      </c>
      <c r="B35" s="185">
        <v>0</v>
      </c>
      <c r="C35" s="185">
        <v>0</v>
      </c>
      <c r="D35" s="196"/>
      <c r="E35" s="185"/>
      <c r="F35" s="197"/>
    </row>
    <row r="36" spans="1:19" x14ac:dyDescent="0.25">
      <c r="A36" s="195" t="s">
        <v>18</v>
      </c>
      <c r="B36" s="185">
        <v>0</v>
      </c>
      <c r="C36" s="185">
        <v>0</v>
      </c>
      <c r="D36" s="196"/>
      <c r="E36" s="185"/>
      <c r="F36" s="197"/>
    </row>
    <row r="37" spans="1:19" x14ac:dyDescent="0.25">
      <c r="A37" s="195" t="s">
        <v>124</v>
      </c>
      <c r="B37" s="185">
        <v>0</v>
      </c>
      <c r="C37" s="185">
        <v>0</v>
      </c>
      <c r="D37" s="196"/>
      <c r="E37" s="185"/>
      <c r="F37" s="197"/>
    </row>
    <row r="38" spans="1:19" s="228" customFormat="1" x14ac:dyDescent="0.25">
      <c r="A38" s="191" t="s">
        <v>170</v>
      </c>
      <c r="B38" s="192">
        <f>'Travel Related'!E11</f>
        <v>0</v>
      </c>
      <c r="C38" s="192">
        <f>'Travel Related'!K11</f>
        <v>0</v>
      </c>
      <c r="D38" s="193"/>
      <c r="E38" s="192"/>
      <c r="F38" s="190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</row>
    <row r="39" spans="1:19" x14ac:dyDescent="0.25">
      <c r="A39" s="195" t="s">
        <v>19</v>
      </c>
      <c r="B39" s="185">
        <v>0</v>
      </c>
      <c r="C39" s="185">
        <v>0</v>
      </c>
      <c r="D39" s="196"/>
      <c r="E39" s="185"/>
      <c r="F39" s="197"/>
    </row>
    <row r="40" spans="1:19" x14ac:dyDescent="0.25">
      <c r="A40" s="195"/>
      <c r="B40" s="185"/>
      <c r="C40" s="185"/>
      <c r="D40" s="196"/>
      <c r="E40" s="185"/>
      <c r="F40" s="197"/>
    </row>
    <row r="41" spans="1:19" s="134" customFormat="1" ht="14.4" thickBot="1" x14ac:dyDescent="0.3">
      <c r="A41" s="167" t="s">
        <v>2</v>
      </c>
      <c r="B41" s="167">
        <f>SUM(B20:B40)</f>
        <v>0</v>
      </c>
      <c r="C41" s="167">
        <f>SUM(C20:C40)</f>
        <v>0</v>
      </c>
      <c r="D41" s="200"/>
      <c r="E41" s="167"/>
      <c r="F41" s="16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</row>
    <row r="42" spans="1:19" ht="14.4" thickTop="1" x14ac:dyDescent="0.25">
      <c r="F42" s="232"/>
    </row>
    <row r="43" spans="1:19" ht="150" customHeight="1" x14ac:dyDescent="0.25">
      <c r="F43" s="232"/>
    </row>
  </sheetData>
  <mergeCells count="4">
    <mergeCell ref="B4:C4"/>
    <mergeCell ref="E4:F4"/>
    <mergeCell ref="A3:E3"/>
    <mergeCell ref="A2:B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3"/>
  <sheetViews>
    <sheetView showGridLines="0" workbookViewId="0">
      <selection activeCell="B6" sqref="B6"/>
    </sheetView>
  </sheetViews>
  <sheetFormatPr defaultColWidth="8.88671875" defaultRowHeight="13.8" x14ac:dyDescent="0.25"/>
  <cols>
    <col min="1" max="1" width="33.109375" style="125" customWidth="1"/>
    <col min="2" max="2" width="10.33203125" style="125" customWidth="1"/>
    <col min="3" max="3" width="8" style="125" customWidth="1"/>
    <col min="4" max="4" width="10.44140625" style="125" bestFit="1" customWidth="1"/>
    <col min="5" max="5" width="4.33203125" style="125" customWidth="1"/>
    <col min="6" max="6" width="33" style="125" customWidth="1"/>
    <col min="7" max="16384" width="8.88671875" style="125"/>
  </cols>
  <sheetData>
    <row r="1" spans="1:9" s="226" customFormat="1" ht="52.2" customHeight="1" x14ac:dyDescent="0.3">
      <c r="A1" s="228"/>
      <c r="B1" s="228"/>
      <c r="C1" s="228"/>
      <c r="D1" s="228"/>
      <c r="E1" s="228"/>
    </row>
    <row r="2" spans="1:9" s="226" customFormat="1" ht="25.05" customHeight="1" x14ac:dyDescent="0.3">
      <c r="A2" s="278" t="s">
        <v>214</v>
      </c>
      <c r="B2" s="279"/>
      <c r="C2" s="228"/>
      <c r="D2" s="228"/>
      <c r="E2" s="228"/>
      <c r="F2" s="272" t="s">
        <v>215</v>
      </c>
    </row>
    <row r="3" spans="1:9" s="90" customFormat="1" ht="49.95" customHeight="1" x14ac:dyDescent="0.3">
      <c r="A3" s="277" t="s">
        <v>208</v>
      </c>
      <c r="B3" s="277"/>
      <c r="C3" s="277"/>
      <c r="D3" s="277"/>
      <c r="E3" s="277"/>
      <c r="F3" s="98"/>
      <c r="G3" s="98"/>
      <c r="H3" s="98"/>
      <c r="I3" s="98"/>
    </row>
    <row r="4" spans="1:9" x14ac:dyDescent="0.25">
      <c r="A4" s="253" t="s">
        <v>176</v>
      </c>
      <c r="B4" s="254"/>
      <c r="C4" s="255"/>
      <c r="D4" s="255"/>
      <c r="E4" s="261"/>
      <c r="F4" s="253" t="s">
        <v>177</v>
      </c>
      <c r="G4" s="254"/>
      <c r="H4" s="255"/>
      <c r="I4" s="255"/>
    </row>
    <row r="5" spans="1:9" x14ac:dyDescent="0.25">
      <c r="A5" s="236"/>
      <c r="B5" s="207" t="s">
        <v>37</v>
      </c>
      <c r="C5" s="236" t="s">
        <v>71</v>
      </c>
      <c r="D5" s="236" t="s">
        <v>40</v>
      </c>
      <c r="E5" s="262"/>
      <c r="F5" s="236"/>
      <c r="G5" s="207" t="s">
        <v>37</v>
      </c>
      <c r="H5" s="236" t="s">
        <v>71</v>
      </c>
      <c r="I5" s="236" t="s">
        <v>40</v>
      </c>
    </row>
    <row r="6" spans="1:9" x14ac:dyDescent="0.25">
      <c r="A6" s="236" t="s">
        <v>175</v>
      </c>
      <c r="B6" s="207"/>
      <c r="C6" s="236">
        <v>0</v>
      </c>
      <c r="D6" s="237">
        <f>B6*C6</f>
        <v>0</v>
      </c>
      <c r="E6" s="256"/>
      <c r="F6" s="236" t="s">
        <v>175</v>
      </c>
      <c r="G6" s="207"/>
      <c r="H6" s="236">
        <v>0</v>
      </c>
      <c r="I6" s="237">
        <f>G6*H6</f>
        <v>0</v>
      </c>
    </row>
    <row r="7" spans="1:9" x14ac:dyDescent="0.25">
      <c r="A7" s="236" t="s">
        <v>72</v>
      </c>
      <c r="B7" s="207"/>
      <c r="C7" s="236">
        <v>0</v>
      </c>
      <c r="D7" s="237">
        <f t="shared" ref="D7:D9" si="0">B7*C7</f>
        <v>0</v>
      </c>
      <c r="E7" s="256"/>
      <c r="F7" s="236" t="s">
        <v>72</v>
      </c>
      <c r="G7" s="207"/>
      <c r="H7" s="236">
        <v>0</v>
      </c>
      <c r="I7" s="237">
        <f t="shared" ref="I7:I9" si="1">G7*H7</f>
        <v>0</v>
      </c>
    </row>
    <row r="8" spans="1:9" x14ac:dyDescent="0.25">
      <c r="A8" s="236" t="s">
        <v>73</v>
      </c>
      <c r="B8" s="207"/>
      <c r="C8" s="236">
        <v>0</v>
      </c>
      <c r="D8" s="237">
        <f t="shared" si="0"/>
        <v>0</v>
      </c>
      <c r="E8" s="256"/>
      <c r="F8" s="236" t="s">
        <v>73</v>
      </c>
      <c r="G8" s="207"/>
      <c r="H8" s="236">
        <v>0</v>
      </c>
      <c r="I8" s="237">
        <f t="shared" si="1"/>
        <v>0</v>
      </c>
    </row>
    <row r="9" spans="1:9" x14ac:dyDescent="0.25">
      <c r="A9" s="236" t="s">
        <v>74</v>
      </c>
      <c r="B9" s="207"/>
      <c r="C9" s="236">
        <v>0</v>
      </c>
      <c r="D9" s="237">
        <f t="shared" si="0"/>
        <v>0</v>
      </c>
      <c r="E9" s="256"/>
      <c r="F9" s="236" t="s">
        <v>74</v>
      </c>
      <c r="G9" s="207"/>
      <c r="H9" s="236">
        <v>0</v>
      </c>
      <c r="I9" s="237">
        <f t="shared" si="1"/>
        <v>0</v>
      </c>
    </row>
    <row r="10" spans="1:9" x14ac:dyDescent="0.25">
      <c r="A10" s="236"/>
      <c r="B10" s="207"/>
      <c r="C10" s="236"/>
      <c r="D10" s="236"/>
      <c r="E10" s="256"/>
      <c r="F10" s="236"/>
      <c r="G10" s="207"/>
      <c r="H10" s="236"/>
      <c r="I10" s="236"/>
    </row>
    <row r="11" spans="1:9" x14ac:dyDescent="0.25">
      <c r="A11" s="236" t="s">
        <v>28</v>
      </c>
      <c r="B11" s="207"/>
      <c r="C11" s="236"/>
      <c r="D11" s="238">
        <f>SUM(D6:D10)</f>
        <v>0</v>
      </c>
      <c r="E11" s="256"/>
      <c r="F11" s="236" t="s">
        <v>28</v>
      </c>
      <c r="G11" s="207"/>
      <c r="H11" s="236"/>
      <c r="I11" s="238">
        <f>SUM(I6:I10)</f>
        <v>0</v>
      </c>
    </row>
    <row r="13" spans="1:9" ht="150" customHeight="1" x14ac:dyDescent="0.25"/>
  </sheetData>
  <mergeCells count="2">
    <mergeCell ref="A3:E3"/>
    <mergeCell ref="A2:B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showGridLines="0" workbookViewId="0">
      <selection activeCell="B5" sqref="B5"/>
    </sheetView>
  </sheetViews>
  <sheetFormatPr defaultColWidth="8.88671875" defaultRowHeight="13.8" x14ac:dyDescent="0.25"/>
  <cols>
    <col min="1" max="1" width="35.6640625" style="125" customWidth="1"/>
    <col min="2" max="2" width="23.44140625" style="125" customWidth="1"/>
    <col min="3" max="3" width="4.109375" style="125" customWidth="1"/>
    <col min="4" max="4" width="19.33203125" style="125" customWidth="1"/>
    <col min="5" max="5" width="28.44140625" style="125" customWidth="1"/>
    <col min="6" max="6" width="18.33203125" style="125" customWidth="1"/>
    <col min="7" max="16384" width="8.88671875" style="125"/>
  </cols>
  <sheetData>
    <row r="1" spans="1:6" s="226" customFormat="1" ht="52.2" customHeight="1" x14ac:dyDescent="0.3">
      <c r="A1" s="228"/>
      <c r="B1" s="228"/>
      <c r="C1" s="228"/>
      <c r="D1" s="228"/>
      <c r="E1" s="228"/>
    </row>
    <row r="2" spans="1:6" s="226" customFormat="1" ht="25.05" customHeight="1" thickBot="1" x14ac:dyDescent="0.35">
      <c r="A2" s="278" t="s">
        <v>214</v>
      </c>
      <c r="B2" s="279"/>
      <c r="C2" s="228"/>
      <c r="D2" s="228"/>
      <c r="E2" s="228"/>
      <c r="F2" s="272" t="s">
        <v>215</v>
      </c>
    </row>
    <row r="3" spans="1:6" s="90" customFormat="1" ht="49.95" customHeight="1" thickBot="1" x14ac:dyDescent="0.35">
      <c r="A3" s="296" t="s">
        <v>209</v>
      </c>
      <c r="B3" s="297"/>
      <c r="C3" s="297"/>
      <c r="D3" s="297"/>
      <c r="E3" s="298"/>
    </row>
    <row r="4" spans="1:6" ht="14.4" thickTop="1" x14ac:dyDescent="0.25">
      <c r="A4" s="212"/>
      <c r="B4" s="213" t="s">
        <v>88</v>
      </c>
      <c r="C4" s="213"/>
      <c r="D4" s="214" t="s">
        <v>87</v>
      </c>
      <c r="E4" s="215" t="s">
        <v>158</v>
      </c>
      <c r="F4" s="239"/>
    </row>
    <row r="5" spans="1:6" x14ac:dyDescent="0.25">
      <c r="A5" s="216" t="s">
        <v>154</v>
      </c>
      <c r="B5" s="217">
        <v>0</v>
      </c>
      <c r="C5" s="257"/>
      <c r="D5" s="219">
        <v>0</v>
      </c>
      <c r="E5" s="220"/>
      <c r="F5" s="240"/>
    </row>
    <row r="6" spans="1:6" x14ac:dyDescent="0.25">
      <c r="A6" s="216" t="s">
        <v>156</v>
      </c>
      <c r="B6" s="217">
        <v>0</v>
      </c>
      <c r="C6" s="257"/>
      <c r="D6" s="219">
        <v>0</v>
      </c>
      <c r="E6" s="220"/>
      <c r="F6" s="241"/>
    </row>
    <row r="7" spans="1:6" x14ac:dyDescent="0.25">
      <c r="A7" s="216" t="s">
        <v>65</v>
      </c>
      <c r="B7" s="217">
        <v>0</v>
      </c>
      <c r="C7" s="257"/>
      <c r="D7" s="219">
        <v>0</v>
      </c>
      <c r="E7" s="220"/>
      <c r="F7" s="241"/>
    </row>
    <row r="8" spans="1:6" x14ac:dyDescent="0.25">
      <c r="A8" s="216" t="s">
        <v>66</v>
      </c>
      <c r="B8" s="217">
        <v>0</v>
      </c>
      <c r="C8" s="257"/>
      <c r="D8" s="219">
        <v>0</v>
      </c>
      <c r="E8" s="220"/>
      <c r="F8" s="241"/>
    </row>
    <row r="9" spans="1:6" x14ac:dyDescent="0.25">
      <c r="A9" s="216" t="s">
        <v>67</v>
      </c>
      <c r="B9" s="217">
        <v>0</v>
      </c>
      <c r="C9" s="257"/>
      <c r="D9" s="219">
        <v>0</v>
      </c>
      <c r="E9" s="220"/>
      <c r="F9" s="241"/>
    </row>
    <row r="10" spans="1:6" x14ac:dyDescent="0.25">
      <c r="A10" s="216" t="s">
        <v>155</v>
      </c>
      <c r="B10" s="217">
        <v>0</v>
      </c>
      <c r="C10" s="257"/>
      <c r="D10" s="219">
        <v>0</v>
      </c>
      <c r="E10" s="220"/>
      <c r="F10" s="241"/>
    </row>
    <row r="11" spans="1:6" x14ac:dyDescent="0.25">
      <c r="A11" s="216" t="s">
        <v>68</v>
      </c>
      <c r="B11" s="217">
        <v>0</v>
      </c>
      <c r="C11" s="257"/>
      <c r="D11" s="219">
        <v>0</v>
      </c>
      <c r="E11" s="220"/>
      <c r="F11" s="241"/>
    </row>
    <row r="12" spans="1:6" x14ac:dyDescent="0.25">
      <c r="A12" s="216" t="s">
        <v>69</v>
      </c>
      <c r="B12" s="217">
        <v>0</v>
      </c>
      <c r="C12" s="258"/>
      <c r="D12" s="219">
        <v>0</v>
      </c>
      <c r="E12" s="242"/>
      <c r="F12" s="242"/>
    </row>
    <row r="13" spans="1:6" x14ac:dyDescent="0.25">
      <c r="A13" s="216" t="s">
        <v>70</v>
      </c>
      <c r="B13" s="217">
        <v>0</v>
      </c>
      <c r="C13" s="259"/>
      <c r="D13" s="219">
        <v>0</v>
      </c>
      <c r="E13" s="225"/>
      <c r="F13" s="225"/>
    </row>
    <row r="14" spans="1:6" x14ac:dyDescent="0.25">
      <c r="A14" s="243" t="s">
        <v>157</v>
      </c>
      <c r="B14" s="217">
        <v>0</v>
      </c>
      <c r="C14" s="259"/>
      <c r="D14" s="219">
        <v>0</v>
      </c>
      <c r="E14" s="225"/>
      <c r="F14" s="225"/>
    </row>
    <row r="15" spans="1:6" ht="14.4" thickBot="1" x14ac:dyDescent="0.3">
      <c r="A15" s="221" t="s">
        <v>42</v>
      </c>
      <c r="B15" s="222">
        <f>SUM(B5:B14)</f>
        <v>0</v>
      </c>
      <c r="C15" s="260"/>
      <c r="D15" s="224">
        <f>SUM(D5:D14)</f>
        <v>0</v>
      </c>
      <c r="E15" s="225"/>
      <c r="F15" s="225"/>
    </row>
    <row r="16" spans="1:6" ht="14.4" thickTop="1" x14ac:dyDescent="0.25">
      <c r="A16" s="225"/>
      <c r="B16" s="225"/>
      <c r="C16" s="225"/>
      <c r="D16" s="225"/>
      <c r="E16" s="225"/>
      <c r="F16" s="225"/>
    </row>
    <row r="17" ht="150" customHeight="1" x14ac:dyDescent="0.25"/>
  </sheetData>
  <mergeCells count="2">
    <mergeCell ref="A3:E3"/>
    <mergeCell ref="A2:B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FD7DA-231B-4D73-8962-84072BDC9F28}">
  <dimension ref="A1:F10"/>
  <sheetViews>
    <sheetView showGridLines="0" workbookViewId="0">
      <selection activeCell="B5" sqref="B5"/>
    </sheetView>
  </sheetViews>
  <sheetFormatPr defaultColWidth="8.88671875" defaultRowHeight="13.8" x14ac:dyDescent="0.25"/>
  <cols>
    <col min="1" max="1" width="27.88671875" style="125" customWidth="1"/>
    <col min="2" max="2" width="15.88671875" style="125" customWidth="1"/>
    <col min="3" max="3" width="4.5546875" style="125" customWidth="1"/>
    <col min="4" max="4" width="14.5546875" style="125" customWidth="1"/>
    <col min="5" max="5" width="26.109375" style="125" customWidth="1"/>
    <col min="6" max="16384" width="8.88671875" style="125"/>
  </cols>
  <sheetData>
    <row r="1" spans="1:6" s="226" customFormat="1" ht="52.2" customHeight="1" x14ac:dyDescent="0.3">
      <c r="A1" s="228"/>
      <c r="B1" s="228"/>
      <c r="C1" s="228"/>
      <c r="D1" s="228"/>
      <c r="E1" s="228"/>
    </row>
    <row r="2" spans="1:6" s="226" customFormat="1" ht="25.05" customHeight="1" thickBot="1" x14ac:dyDescent="0.35">
      <c r="A2" s="278" t="s">
        <v>214</v>
      </c>
      <c r="B2" s="279"/>
      <c r="C2" s="228"/>
      <c r="D2" s="228"/>
      <c r="E2" s="228"/>
      <c r="F2" s="272" t="s">
        <v>215</v>
      </c>
    </row>
    <row r="3" spans="1:6" s="90" customFormat="1" ht="49.95" customHeight="1" thickBot="1" x14ac:dyDescent="0.35">
      <c r="A3" s="296" t="s">
        <v>211</v>
      </c>
      <c r="B3" s="297"/>
      <c r="C3" s="297"/>
      <c r="D3" s="297"/>
      <c r="E3" s="298"/>
    </row>
    <row r="4" spans="1:6" ht="14.4" thickTop="1" x14ac:dyDescent="0.25">
      <c r="A4" s="212"/>
      <c r="B4" s="213" t="s">
        <v>88</v>
      </c>
      <c r="C4" s="213"/>
      <c r="D4" s="214" t="s">
        <v>87</v>
      </c>
      <c r="E4" s="215" t="s">
        <v>158</v>
      </c>
    </row>
    <row r="5" spans="1:6" x14ac:dyDescent="0.25">
      <c r="A5" s="216" t="s">
        <v>192</v>
      </c>
      <c r="B5" s="217">
        <v>0</v>
      </c>
      <c r="C5" s="257"/>
      <c r="D5" s="219">
        <v>0</v>
      </c>
      <c r="E5" s="220"/>
    </row>
    <row r="6" spans="1:6" x14ac:dyDescent="0.25">
      <c r="A6" s="216" t="s">
        <v>193</v>
      </c>
      <c r="B6" s="217">
        <v>0</v>
      </c>
      <c r="C6" s="257"/>
      <c r="D6" s="219">
        <v>0</v>
      </c>
      <c r="E6" s="220"/>
    </row>
    <row r="7" spans="1:6" x14ac:dyDescent="0.25">
      <c r="A7" s="216" t="s">
        <v>194</v>
      </c>
      <c r="B7" s="217">
        <v>0</v>
      </c>
      <c r="C7" s="257"/>
      <c r="D7" s="219">
        <v>0</v>
      </c>
      <c r="E7" s="220"/>
    </row>
    <row r="8" spans="1:6" ht="14.4" thickBot="1" x14ac:dyDescent="0.3">
      <c r="A8" s="221" t="s">
        <v>42</v>
      </c>
      <c r="B8" s="222">
        <f>SUM(B5:B7)</f>
        <v>0</v>
      </c>
      <c r="C8" s="260"/>
      <c r="D8" s="224">
        <f>SUM(D5:D7)</f>
        <v>0</v>
      </c>
      <c r="E8" s="225"/>
    </row>
    <row r="9" spans="1:6" ht="14.4" thickTop="1" x14ac:dyDescent="0.25"/>
    <row r="10" spans="1:6" ht="150" customHeight="1" x14ac:dyDescent="0.25"/>
  </sheetData>
  <mergeCells count="2">
    <mergeCell ref="A3:E3"/>
    <mergeCell ref="A2:B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5EDA3-8943-4252-B372-10705CBE88B1}">
  <dimension ref="A1:F11"/>
  <sheetViews>
    <sheetView showGridLines="0" workbookViewId="0">
      <selection activeCell="B5" sqref="B5"/>
    </sheetView>
  </sheetViews>
  <sheetFormatPr defaultColWidth="8.88671875" defaultRowHeight="13.8" x14ac:dyDescent="0.25"/>
  <cols>
    <col min="1" max="1" width="27.6640625" style="125" bestFit="1" customWidth="1"/>
    <col min="2" max="2" width="14.5546875" style="125" customWidth="1"/>
    <col min="3" max="3" width="3" style="125" customWidth="1"/>
    <col min="4" max="4" width="15.6640625" style="125" customWidth="1"/>
    <col min="5" max="5" width="31.6640625" style="125" customWidth="1"/>
    <col min="6" max="16384" width="8.88671875" style="125"/>
  </cols>
  <sheetData>
    <row r="1" spans="1:6" s="226" customFormat="1" ht="52.2" customHeight="1" x14ac:dyDescent="0.3">
      <c r="A1" s="228"/>
      <c r="B1" s="228"/>
      <c r="C1" s="228"/>
      <c r="D1" s="228"/>
      <c r="E1" s="228"/>
    </row>
    <row r="2" spans="1:6" s="226" customFormat="1" ht="25.05" customHeight="1" thickBot="1" x14ac:dyDescent="0.35">
      <c r="A2" s="278" t="s">
        <v>214</v>
      </c>
      <c r="B2" s="279"/>
      <c r="C2" s="228"/>
      <c r="D2" s="228"/>
      <c r="E2" s="228"/>
      <c r="F2" s="272" t="s">
        <v>215</v>
      </c>
    </row>
    <row r="3" spans="1:6" s="90" customFormat="1" ht="49.95" customHeight="1" thickBot="1" x14ac:dyDescent="0.35">
      <c r="A3" s="296" t="s">
        <v>210</v>
      </c>
      <c r="B3" s="297"/>
      <c r="C3" s="297"/>
      <c r="D3" s="297"/>
      <c r="E3" s="298"/>
    </row>
    <row r="4" spans="1:6" ht="14.4" thickTop="1" x14ac:dyDescent="0.25">
      <c r="A4" s="212"/>
      <c r="B4" s="213" t="s">
        <v>88</v>
      </c>
      <c r="C4" s="213"/>
      <c r="D4" s="214" t="s">
        <v>87</v>
      </c>
      <c r="E4" s="215" t="s">
        <v>158</v>
      </c>
    </row>
    <row r="5" spans="1:6" x14ac:dyDescent="0.25">
      <c r="A5" s="216" t="s">
        <v>169</v>
      </c>
      <c r="B5" s="217">
        <v>0</v>
      </c>
      <c r="C5" s="257"/>
      <c r="D5" s="219">
        <v>0</v>
      </c>
      <c r="E5" s="220"/>
    </row>
    <row r="6" spans="1:6" x14ac:dyDescent="0.25">
      <c r="A6" s="216" t="s">
        <v>14</v>
      </c>
      <c r="B6" s="217">
        <v>0</v>
      </c>
      <c r="C6" s="257"/>
      <c r="D6" s="219">
        <v>0</v>
      </c>
      <c r="E6" s="220"/>
    </row>
    <row r="7" spans="1:6" x14ac:dyDescent="0.25">
      <c r="A7" s="216" t="s">
        <v>15</v>
      </c>
      <c r="B7" s="217">
        <v>0</v>
      </c>
      <c r="C7" s="257"/>
      <c r="D7" s="219">
        <v>0</v>
      </c>
      <c r="E7" s="220"/>
    </row>
    <row r="8" spans="1:6" x14ac:dyDescent="0.25">
      <c r="A8" s="216" t="s">
        <v>195</v>
      </c>
      <c r="B8" s="217">
        <v>0</v>
      </c>
      <c r="C8" s="257"/>
      <c r="D8" s="219">
        <v>0</v>
      </c>
      <c r="E8" s="220"/>
    </row>
    <row r="9" spans="1:6" ht="14.4" thickBot="1" x14ac:dyDescent="0.3">
      <c r="A9" s="221" t="s">
        <v>42</v>
      </c>
      <c r="B9" s="222">
        <f>SUM(B5:B8)</f>
        <v>0</v>
      </c>
      <c r="C9" s="260"/>
      <c r="D9" s="224">
        <f>SUM(D5:D8)</f>
        <v>0</v>
      </c>
      <c r="E9" s="225"/>
    </row>
    <row r="10" spans="1:6" ht="14.4" thickTop="1" x14ac:dyDescent="0.25"/>
    <row r="11" spans="1:6" ht="150" customHeight="1" x14ac:dyDescent="0.25"/>
  </sheetData>
  <mergeCells count="2">
    <mergeCell ref="A3:E3"/>
    <mergeCell ref="A2:B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22CA8-F705-4398-8569-A43F918F4AEE}">
  <dimension ref="A1:G11"/>
  <sheetViews>
    <sheetView showGridLines="0" workbookViewId="0">
      <selection activeCell="B5" sqref="B5"/>
    </sheetView>
  </sheetViews>
  <sheetFormatPr defaultColWidth="8.88671875" defaultRowHeight="13.8" x14ac:dyDescent="0.25"/>
  <cols>
    <col min="1" max="1" width="22" style="125" bestFit="1" customWidth="1"/>
    <col min="2" max="2" width="13.33203125" style="125" customWidth="1"/>
    <col min="3" max="3" width="3.6640625" style="125" customWidth="1"/>
    <col min="4" max="4" width="14.44140625" style="125" customWidth="1"/>
    <col min="5" max="5" width="27.109375" style="125" customWidth="1"/>
    <col min="6" max="16384" width="8.88671875" style="125"/>
  </cols>
  <sheetData>
    <row r="1" spans="1:7" s="226" customFormat="1" ht="52.2" customHeight="1" x14ac:dyDescent="0.3">
      <c r="A1" s="228"/>
      <c r="B1" s="228"/>
      <c r="C1" s="228"/>
      <c r="D1" s="228"/>
      <c r="E1" s="228"/>
    </row>
    <row r="2" spans="1:7" s="226" customFormat="1" ht="25.05" customHeight="1" x14ac:dyDescent="0.3">
      <c r="A2" s="278" t="s">
        <v>214</v>
      </c>
      <c r="B2" s="278"/>
      <c r="C2" s="278"/>
      <c r="D2" s="278"/>
      <c r="E2" s="228"/>
      <c r="F2" s="272" t="s">
        <v>215</v>
      </c>
    </row>
    <row r="3" spans="1:7" s="90" customFormat="1" ht="49.95" customHeight="1" thickBot="1" x14ac:dyDescent="0.35">
      <c r="A3" s="99" t="s">
        <v>212</v>
      </c>
      <c r="B3" s="100"/>
      <c r="C3" s="100"/>
      <c r="D3" s="100"/>
      <c r="E3" s="100"/>
      <c r="F3" s="100"/>
      <c r="G3" s="100"/>
    </row>
    <row r="4" spans="1:7" ht="14.4" thickTop="1" x14ac:dyDescent="0.25">
      <c r="A4" s="212"/>
      <c r="B4" s="213" t="s">
        <v>88</v>
      </c>
      <c r="C4" s="213"/>
      <c r="D4" s="214" t="s">
        <v>87</v>
      </c>
      <c r="E4" s="215" t="s">
        <v>158</v>
      </c>
    </row>
    <row r="5" spans="1:7" x14ac:dyDescent="0.25">
      <c r="A5" s="216" t="s">
        <v>196</v>
      </c>
      <c r="B5" s="217">
        <v>0</v>
      </c>
      <c r="C5" s="218"/>
      <c r="D5" s="219">
        <v>0</v>
      </c>
      <c r="E5" s="220"/>
    </row>
    <row r="6" spans="1:7" x14ac:dyDescent="0.25">
      <c r="A6" s="216" t="s">
        <v>197</v>
      </c>
      <c r="B6" s="217">
        <v>0</v>
      </c>
      <c r="C6" s="218"/>
      <c r="D6" s="219">
        <v>0</v>
      </c>
      <c r="E6" s="220"/>
    </row>
    <row r="7" spans="1:7" x14ac:dyDescent="0.25">
      <c r="A7" s="216" t="s">
        <v>198</v>
      </c>
      <c r="B7" s="217">
        <v>0</v>
      </c>
      <c r="C7" s="218"/>
      <c r="D7" s="219">
        <v>0</v>
      </c>
      <c r="E7" s="220"/>
    </row>
    <row r="8" spans="1:7" x14ac:dyDescent="0.25">
      <c r="A8" s="216" t="s">
        <v>199</v>
      </c>
      <c r="B8" s="217">
        <v>0</v>
      </c>
      <c r="C8" s="218"/>
      <c r="D8" s="219">
        <v>0</v>
      </c>
      <c r="E8" s="220"/>
    </row>
    <row r="9" spans="1:7" ht="14.4" thickBot="1" x14ac:dyDescent="0.3">
      <c r="A9" s="221" t="s">
        <v>42</v>
      </c>
      <c r="B9" s="222">
        <f>SUM(B5:B8)</f>
        <v>0</v>
      </c>
      <c r="C9" s="223"/>
      <c r="D9" s="224">
        <f>SUM(D5:D8)</f>
        <v>0</v>
      </c>
      <c r="E9" s="225"/>
    </row>
    <row r="10" spans="1:7" ht="14.4" thickTop="1" x14ac:dyDescent="0.25"/>
    <row r="11" spans="1:7" ht="150" customHeight="1" x14ac:dyDescent="0.25"/>
  </sheetData>
  <mergeCells count="1">
    <mergeCell ref="A2:D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0"/>
  <sheetViews>
    <sheetView showGridLines="0" zoomScale="90" zoomScaleNormal="90" workbookViewId="0">
      <selection activeCell="B6" sqref="B6"/>
    </sheetView>
  </sheetViews>
  <sheetFormatPr defaultColWidth="13" defaultRowHeight="13.8" x14ac:dyDescent="0.25"/>
  <cols>
    <col min="1" max="1" width="16.44140625" style="125" customWidth="1"/>
    <col min="2" max="2" width="17.33203125" style="125" bestFit="1" customWidth="1"/>
    <col min="3" max="3" width="16.6640625" style="125" customWidth="1"/>
    <col min="4" max="4" width="14.88671875" style="125" customWidth="1"/>
    <col min="5" max="5" width="13" style="125"/>
    <col min="6" max="6" width="4.44140625" style="125" customWidth="1"/>
    <col min="7" max="7" width="25.5546875" style="125" bestFit="1" customWidth="1"/>
    <col min="8" max="8" width="17.33203125" style="125" bestFit="1" customWidth="1"/>
    <col min="9" max="9" width="13.88671875" style="125" bestFit="1" customWidth="1"/>
    <col min="10" max="10" width="16.5546875" style="125" bestFit="1" customWidth="1"/>
    <col min="11" max="16384" width="13" style="125"/>
  </cols>
  <sheetData>
    <row r="1" spans="1:11" s="226" customFormat="1" ht="52.2" customHeight="1" x14ac:dyDescent="0.3">
      <c r="A1" s="228"/>
      <c r="B1" s="228"/>
      <c r="C1" s="228"/>
      <c r="D1" s="228"/>
      <c r="E1" s="228"/>
    </row>
    <row r="2" spans="1:11" s="226" customFormat="1" ht="25.05" customHeight="1" x14ac:dyDescent="0.3">
      <c r="A2" s="278" t="s">
        <v>214</v>
      </c>
      <c r="B2" s="278"/>
      <c r="C2" s="278"/>
      <c r="D2" s="228"/>
      <c r="E2" s="228"/>
      <c r="F2" s="272" t="s">
        <v>215</v>
      </c>
    </row>
    <row r="3" spans="1:11" s="90" customFormat="1" ht="49.95" customHeight="1" x14ac:dyDescent="0.3">
      <c r="A3" s="99" t="s">
        <v>213</v>
      </c>
      <c r="B3" s="100"/>
      <c r="C3" s="100"/>
      <c r="D3" s="100"/>
      <c r="E3" s="100"/>
      <c r="F3" s="100"/>
      <c r="G3" s="100"/>
      <c r="H3" s="97"/>
      <c r="I3" s="97"/>
      <c r="J3" s="97"/>
      <c r="K3" s="97"/>
    </row>
    <row r="4" spans="1:11" x14ac:dyDescent="0.25">
      <c r="A4" s="263" t="s">
        <v>173</v>
      </c>
      <c r="B4" s="264"/>
      <c r="C4" s="264"/>
      <c r="D4" s="265"/>
      <c r="E4" s="264"/>
      <c r="F4" s="264"/>
      <c r="G4" s="263" t="s">
        <v>174</v>
      </c>
      <c r="H4" s="264"/>
      <c r="I4" s="264"/>
      <c r="J4" s="265"/>
      <c r="K4" s="264"/>
    </row>
    <row r="5" spans="1:11" x14ac:dyDescent="0.25">
      <c r="A5" s="244"/>
      <c r="B5" s="245" t="s">
        <v>172</v>
      </c>
      <c r="C5" s="245" t="s">
        <v>75</v>
      </c>
      <c r="D5" s="246" t="s">
        <v>76</v>
      </c>
      <c r="E5" s="245" t="s">
        <v>40</v>
      </c>
      <c r="F5" s="256"/>
      <c r="G5" s="244"/>
      <c r="H5" s="245" t="s">
        <v>172</v>
      </c>
      <c r="I5" s="245" t="s">
        <v>75</v>
      </c>
      <c r="J5" s="246" t="s">
        <v>76</v>
      </c>
      <c r="K5" s="245" t="s">
        <v>40</v>
      </c>
    </row>
    <row r="6" spans="1:11" x14ac:dyDescent="0.25">
      <c r="A6" s="247" t="s">
        <v>77</v>
      </c>
      <c r="B6" s="204"/>
      <c r="C6" s="204"/>
      <c r="D6" s="205"/>
      <c r="E6" s="248">
        <f>B6*(C6*D6)</f>
        <v>0</v>
      </c>
      <c r="F6" s="256"/>
      <c r="G6" s="247" t="s">
        <v>77</v>
      </c>
      <c r="H6" s="204"/>
      <c r="I6" s="204"/>
      <c r="J6" s="205"/>
      <c r="K6" s="248">
        <f>H6*(I6*J6)</f>
        <v>0</v>
      </c>
    </row>
    <row r="7" spans="1:11" x14ac:dyDescent="0.25">
      <c r="A7" s="247" t="s">
        <v>171</v>
      </c>
      <c r="B7" s="204"/>
      <c r="C7" s="204"/>
      <c r="D7" s="205"/>
      <c r="E7" s="248">
        <f>B7*(C7*D7)</f>
        <v>0</v>
      </c>
      <c r="F7" s="256"/>
      <c r="G7" s="247" t="s">
        <v>171</v>
      </c>
      <c r="H7" s="204"/>
      <c r="I7" s="204"/>
      <c r="J7" s="205"/>
      <c r="K7" s="248">
        <f>H7*(I7*J7)</f>
        <v>0</v>
      </c>
    </row>
    <row r="8" spans="1:11" x14ac:dyDescent="0.25">
      <c r="A8" s="247" t="s">
        <v>78</v>
      </c>
      <c r="B8" s="204"/>
      <c r="C8" s="204"/>
      <c r="D8" s="205"/>
      <c r="E8" s="248">
        <f t="shared" ref="E8" si="0">B8*(C8*D8)</f>
        <v>0</v>
      </c>
      <c r="F8" s="256"/>
      <c r="G8" s="247" t="s">
        <v>78</v>
      </c>
      <c r="H8" s="204"/>
      <c r="I8" s="204"/>
      <c r="J8" s="205"/>
      <c r="K8" s="248">
        <f t="shared" ref="K8" si="1">H8*(I8*J8)</f>
        <v>0</v>
      </c>
    </row>
    <row r="9" spans="1:11" x14ac:dyDescent="0.25">
      <c r="A9" s="247" t="s">
        <v>79</v>
      </c>
      <c r="B9" s="204"/>
      <c r="C9" s="204"/>
      <c r="D9" s="205"/>
      <c r="E9" s="248">
        <f>B9*(C9*D9)</f>
        <v>0</v>
      </c>
      <c r="F9" s="256"/>
      <c r="G9" s="247" t="s">
        <v>79</v>
      </c>
      <c r="H9" s="204"/>
      <c r="I9" s="204"/>
      <c r="J9" s="205"/>
      <c r="K9" s="248">
        <f>H9*(I9*J9)</f>
        <v>0</v>
      </c>
    </row>
    <row r="10" spans="1:11" x14ac:dyDescent="0.25">
      <c r="A10" s="247" t="s">
        <v>80</v>
      </c>
      <c r="B10" s="204"/>
      <c r="C10" s="204"/>
      <c r="D10" s="205"/>
      <c r="E10" s="248">
        <f>B10*(C10*D10)</f>
        <v>0</v>
      </c>
      <c r="F10" s="256"/>
      <c r="G10" s="247" t="s">
        <v>80</v>
      </c>
      <c r="H10" s="204"/>
      <c r="I10" s="204"/>
      <c r="J10" s="205"/>
      <c r="K10" s="248">
        <f>H10*(I10*J10)</f>
        <v>0</v>
      </c>
    </row>
    <row r="11" spans="1:11" x14ac:dyDescent="0.25">
      <c r="A11" s="247" t="s">
        <v>81</v>
      </c>
      <c r="B11" s="249"/>
      <c r="C11" s="249"/>
      <c r="D11" s="250"/>
      <c r="E11" s="251">
        <f>SUM(E6:E10)</f>
        <v>0</v>
      </c>
      <c r="F11" s="256"/>
      <c r="G11" s="247" t="s">
        <v>81</v>
      </c>
      <c r="H11" s="249"/>
      <c r="I11" s="249"/>
      <c r="J11" s="250"/>
      <c r="K11" s="251">
        <f>SUM(K6:K10)</f>
        <v>0</v>
      </c>
    </row>
    <row r="12" spans="1:11" x14ac:dyDescent="0.25">
      <c r="G12" s="252"/>
    </row>
    <row r="13" spans="1:11" ht="150" customHeight="1" x14ac:dyDescent="0.25">
      <c r="F13" s="252"/>
      <c r="G13" s="252"/>
    </row>
    <row r="20" spans="1:1" x14ac:dyDescent="0.25">
      <c r="A20" s="209"/>
    </row>
    <row r="21" spans="1:1" x14ac:dyDescent="0.25">
      <c r="A21" s="209"/>
    </row>
    <row r="22" spans="1:1" x14ac:dyDescent="0.25">
      <c r="A22" s="209"/>
    </row>
    <row r="23" spans="1:1" x14ac:dyDescent="0.25">
      <c r="A23" s="209"/>
    </row>
    <row r="24" spans="1:1" x14ac:dyDescent="0.25">
      <c r="A24" s="209"/>
    </row>
    <row r="25" spans="1:1" x14ac:dyDescent="0.25">
      <c r="A25" s="209"/>
    </row>
    <row r="26" spans="1:1" x14ac:dyDescent="0.25">
      <c r="A26" s="209"/>
    </row>
    <row r="27" spans="1:1" x14ac:dyDescent="0.25">
      <c r="A27" s="209"/>
    </row>
    <row r="28" spans="1:1" x14ac:dyDescent="0.25">
      <c r="A28" s="209"/>
    </row>
    <row r="29" spans="1:1" x14ac:dyDescent="0.25">
      <c r="A29" s="209"/>
    </row>
    <row r="30" spans="1:1" x14ac:dyDescent="0.25">
      <c r="A30" s="209"/>
    </row>
  </sheetData>
  <mergeCells count="1">
    <mergeCell ref="A2:C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zoomScaleNormal="100" workbookViewId="0">
      <selection activeCell="D5" sqref="D5"/>
    </sheetView>
  </sheetViews>
  <sheetFormatPr defaultColWidth="8.88671875" defaultRowHeight="13.8" x14ac:dyDescent="0.25"/>
  <cols>
    <col min="1" max="1" width="33.88671875" style="125" customWidth="1"/>
    <col min="2" max="4" width="18.33203125" style="125" customWidth="1"/>
    <col min="5" max="5" width="6.109375" style="125" customWidth="1"/>
    <col min="6" max="6" width="34.44140625" style="125" bestFit="1" customWidth="1"/>
    <col min="7" max="7" width="21.88671875" style="125" customWidth="1"/>
    <col min="8" max="8" width="12.5546875" style="125" customWidth="1"/>
    <col min="9" max="10" width="16" style="125" customWidth="1"/>
    <col min="11" max="13" width="8.88671875" style="125" customWidth="1"/>
    <col min="14" max="16384" width="8.88671875" style="125"/>
  </cols>
  <sheetData>
    <row r="1" spans="1:10" s="226" customFormat="1" ht="52.2" customHeight="1" x14ac:dyDescent="0.3">
      <c r="A1" s="228"/>
      <c r="B1" s="228"/>
      <c r="C1" s="228"/>
      <c r="D1" s="228"/>
      <c r="E1" s="228"/>
    </row>
    <row r="2" spans="1:10" s="226" customFormat="1" ht="25.05" customHeight="1" x14ac:dyDescent="0.3">
      <c r="A2" s="278" t="s">
        <v>214</v>
      </c>
      <c r="B2" s="279"/>
      <c r="C2" s="228"/>
      <c r="D2" s="228"/>
      <c r="E2" s="228"/>
      <c r="F2" s="272" t="s">
        <v>215</v>
      </c>
    </row>
    <row r="3" spans="1:10" s="227" customFormat="1" ht="49.95" customHeight="1" x14ac:dyDescent="0.3">
      <c r="A3" s="99" t="s">
        <v>203</v>
      </c>
      <c r="B3" s="100"/>
      <c r="C3" s="100"/>
      <c r="D3" s="100"/>
      <c r="E3" s="100"/>
      <c r="F3" s="100"/>
      <c r="G3" s="100"/>
      <c r="H3" s="233"/>
      <c r="I3" s="233"/>
    </row>
    <row r="4" spans="1:10" ht="17.399999999999999" x14ac:dyDescent="0.3">
      <c r="A4" s="201" t="s">
        <v>135</v>
      </c>
      <c r="B4" s="202" t="s">
        <v>145</v>
      </c>
      <c r="C4" s="203" t="s">
        <v>144</v>
      </c>
      <c r="D4" s="202"/>
      <c r="F4" s="201" t="s">
        <v>136</v>
      </c>
      <c r="G4" s="202" t="s">
        <v>145</v>
      </c>
      <c r="H4" s="203" t="s">
        <v>144</v>
      </c>
      <c r="I4" s="202"/>
      <c r="J4" s="137"/>
    </row>
    <row r="5" spans="1:10" x14ac:dyDescent="0.25">
      <c r="A5" s="204" t="s">
        <v>137</v>
      </c>
      <c r="B5" s="205"/>
      <c r="C5" s="204"/>
      <c r="D5" s="205">
        <f t="shared" ref="D5:D10" si="0">B5*C5</f>
        <v>0</v>
      </c>
      <c r="F5" s="204" t="s">
        <v>137</v>
      </c>
      <c r="G5" s="205"/>
      <c r="H5" s="204"/>
      <c r="I5" s="205">
        <f t="shared" ref="I5:I10" si="1">G5*H5</f>
        <v>0</v>
      </c>
      <c r="J5" s="137"/>
    </row>
    <row r="6" spans="1:10" x14ac:dyDescent="0.25">
      <c r="A6" s="204" t="s">
        <v>138</v>
      </c>
      <c r="B6" s="205"/>
      <c r="C6" s="204"/>
      <c r="D6" s="205">
        <f t="shared" si="0"/>
        <v>0</v>
      </c>
      <c r="F6" s="204" t="s">
        <v>138</v>
      </c>
      <c r="G6" s="205"/>
      <c r="H6" s="204"/>
      <c r="I6" s="205">
        <f t="shared" si="1"/>
        <v>0</v>
      </c>
      <c r="J6" s="137"/>
    </row>
    <row r="7" spans="1:10" x14ac:dyDescent="0.25">
      <c r="A7" s="204" t="s">
        <v>141</v>
      </c>
      <c r="B7" s="205"/>
      <c r="C7" s="204"/>
      <c r="D7" s="205"/>
      <c r="F7" s="204" t="s">
        <v>141</v>
      </c>
      <c r="G7" s="205"/>
      <c r="H7" s="204"/>
      <c r="I7" s="205"/>
      <c r="J7" s="137"/>
    </row>
    <row r="8" spans="1:10" x14ac:dyDescent="0.25">
      <c r="A8" s="204" t="s">
        <v>139</v>
      </c>
      <c r="B8" s="205"/>
      <c r="C8" s="204"/>
      <c r="D8" s="205">
        <f t="shared" si="0"/>
        <v>0</v>
      </c>
      <c r="F8" s="204" t="s">
        <v>139</v>
      </c>
      <c r="G8" s="205"/>
      <c r="H8" s="204"/>
      <c r="I8" s="205">
        <f t="shared" si="1"/>
        <v>0</v>
      </c>
      <c r="J8" s="137"/>
    </row>
    <row r="9" spans="1:10" x14ac:dyDescent="0.25">
      <c r="A9" s="204" t="s">
        <v>140</v>
      </c>
      <c r="B9" s="205"/>
      <c r="C9" s="204"/>
      <c r="D9" s="205">
        <f t="shared" si="0"/>
        <v>0</v>
      </c>
      <c r="F9" s="204" t="s">
        <v>140</v>
      </c>
      <c r="G9" s="205"/>
      <c r="H9" s="204"/>
      <c r="I9" s="205">
        <f t="shared" si="1"/>
        <v>0</v>
      </c>
      <c r="J9" s="137"/>
    </row>
    <row r="10" spans="1:10" x14ac:dyDescent="0.25">
      <c r="A10" s="204" t="s">
        <v>142</v>
      </c>
      <c r="B10" s="205"/>
      <c r="C10" s="204"/>
      <c r="D10" s="205">
        <f t="shared" si="0"/>
        <v>0</v>
      </c>
      <c r="F10" s="204" t="s">
        <v>142</v>
      </c>
      <c r="G10" s="205"/>
      <c r="H10" s="204"/>
      <c r="I10" s="205">
        <f t="shared" si="1"/>
        <v>0</v>
      </c>
      <c r="J10" s="137"/>
    </row>
    <row r="11" spans="1:10" x14ac:dyDescent="0.25">
      <c r="A11" s="206" t="s">
        <v>143</v>
      </c>
      <c r="B11" s="207"/>
      <c r="C11" s="206">
        <f>SUM(C5:C10)</f>
        <v>0</v>
      </c>
      <c r="D11" s="208">
        <f>SUM(D5:D10)</f>
        <v>0</v>
      </c>
      <c r="F11" s="206" t="s">
        <v>143</v>
      </c>
      <c r="G11" s="207"/>
      <c r="H11" s="206">
        <f>SUM(H5:H10)</f>
        <v>0</v>
      </c>
      <c r="I11" s="208">
        <f>SUM(I5:I10)</f>
        <v>0</v>
      </c>
      <c r="J11" s="137"/>
    </row>
    <row r="12" spans="1:10" x14ac:dyDescent="0.25">
      <c r="F12" s="137"/>
      <c r="G12" s="137"/>
      <c r="H12" s="137"/>
      <c r="I12" s="137"/>
      <c r="J12" s="137"/>
    </row>
    <row r="13" spans="1:10" s="137" customFormat="1" ht="150" customHeight="1" x14ac:dyDescent="0.25"/>
    <row r="14" spans="1:10" s="137" customFormat="1" x14ac:dyDescent="0.25"/>
    <row r="15" spans="1:10" s="137" customFormat="1" x14ac:dyDescent="0.25"/>
    <row r="16" spans="1:10" s="137" customFormat="1" x14ac:dyDescent="0.25"/>
    <row r="17" s="137" customFormat="1" x14ac:dyDescent="0.25"/>
    <row r="18" s="137" customFormat="1" x14ac:dyDescent="0.25"/>
    <row r="19" s="137" customFormat="1" x14ac:dyDescent="0.25"/>
    <row r="20" s="137" customFormat="1" x14ac:dyDescent="0.25"/>
    <row r="21" s="137" customFormat="1" x14ac:dyDescent="0.25"/>
    <row r="22" s="137" customFormat="1" x14ac:dyDescent="0.25"/>
    <row r="23" s="137" customFormat="1" x14ac:dyDescent="0.25"/>
    <row r="24" s="137" customFormat="1" x14ac:dyDescent="0.25"/>
    <row r="25" s="137" customFormat="1" x14ac:dyDescent="0.25"/>
    <row r="26" s="137" customFormat="1" x14ac:dyDescent="0.25"/>
    <row r="27" s="137" customFormat="1" x14ac:dyDescent="0.25"/>
    <row r="28" s="137" customFormat="1" x14ac:dyDescent="0.25"/>
    <row r="29" s="137" customFormat="1" x14ac:dyDescent="0.25"/>
    <row r="30" s="137" customFormat="1" x14ac:dyDescent="0.25"/>
    <row r="31" s="137" customFormat="1" x14ac:dyDescent="0.25"/>
    <row r="32" s="137" customFormat="1" x14ac:dyDescent="0.25"/>
    <row r="33" s="137" customFormat="1" x14ac:dyDescent="0.25"/>
    <row r="34" s="137" customFormat="1" x14ac:dyDescent="0.25"/>
    <row r="35" s="137" customFormat="1" x14ac:dyDescent="0.25"/>
    <row r="36" s="137" customFormat="1" x14ac:dyDescent="0.25"/>
    <row r="37" s="137" customFormat="1" x14ac:dyDescent="0.25"/>
    <row r="38" s="137" customFormat="1" x14ac:dyDescent="0.25"/>
    <row r="39" s="137" customFormat="1" x14ac:dyDescent="0.25"/>
    <row r="40" s="137" customFormat="1" x14ac:dyDescent="0.25"/>
    <row r="41" s="137" customFormat="1" x14ac:dyDescent="0.25"/>
    <row r="42" s="137" customFormat="1" x14ac:dyDescent="0.25"/>
    <row r="43" s="137" customFormat="1" x14ac:dyDescent="0.25"/>
    <row r="44" s="137" customFormat="1" x14ac:dyDescent="0.25"/>
    <row r="45" s="137" customFormat="1" x14ac:dyDescent="0.25"/>
    <row r="46" s="137" customFormat="1" x14ac:dyDescent="0.25"/>
    <row r="47" s="137" customFormat="1" x14ac:dyDescent="0.25"/>
  </sheetData>
  <mergeCells count="1">
    <mergeCell ref="A2:B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2"/>
  <sheetViews>
    <sheetView zoomScale="60" zoomScaleNormal="60" workbookViewId="0">
      <pane xSplit="1" ySplit="7" topLeftCell="B8" activePane="bottomRight" state="frozen"/>
      <selection pane="topRight" activeCell="B1" sqref="B1"/>
      <selection pane="bottomLeft" activeCell="A4" sqref="A4"/>
      <selection pane="bottomRight" activeCell="B45" sqref="B45"/>
    </sheetView>
  </sheetViews>
  <sheetFormatPr defaultRowHeight="14.4" x14ac:dyDescent="0.3"/>
  <cols>
    <col min="1" max="1" width="32.44140625" customWidth="1"/>
    <col min="2" max="2" width="20.6640625" customWidth="1"/>
    <col min="3" max="3" width="16.109375" customWidth="1"/>
    <col min="4" max="4" width="20.44140625" customWidth="1"/>
    <col min="5" max="5" width="1.6640625" style="79" customWidth="1"/>
    <col min="6" max="6" width="15.33203125" customWidth="1"/>
    <col min="7" max="7" width="14.109375" bestFit="1" customWidth="1"/>
    <col min="8" max="8" width="15.109375" customWidth="1"/>
    <col min="9" max="9" width="16.44140625" customWidth="1"/>
    <col min="10" max="10" width="13.33203125" customWidth="1"/>
    <col min="11" max="11" width="13.88671875" customWidth="1"/>
    <col min="12" max="12" width="21.33203125" customWidth="1"/>
    <col min="13" max="13" width="15.5546875" customWidth="1"/>
    <col min="14" max="14" width="11.6640625" style="91" customWidth="1"/>
    <col min="15" max="15" width="17.5546875" customWidth="1"/>
  </cols>
  <sheetData>
    <row r="1" spans="1:15" x14ac:dyDescent="0.3">
      <c r="A1" t="s">
        <v>82</v>
      </c>
      <c r="K1" s="286" t="s">
        <v>8</v>
      </c>
      <c r="L1" s="89" t="s">
        <v>112</v>
      </c>
    </row>
    <row r="2" spans="1:15" x14ac:dyDescent="0.3">
      <c r="A2" t="s">
        <v>83</v>
      </c>
      <c r="B2">
        <v>250</v>
      </c>
      <c r="C2">
        <f>C14+C19+C24+C29+C34+C41+C46</f>
        <v>308.5</v>
      </c>
      <c r="K2" s="286"/>
      <c r="L2" s="89" t="s">
        <v>113</v>
      </c>
    </row>
    <row r="3" spans="1:15" x14ac:dyDescent="0.3">
      <c r="A3" t="s">
        <v>84</v>
      </c>
      <c r="B3">
        <v>100</v>
      </c>
      <c r="K3" s="286"/>
      <c r="L3" s="89" t="s">
        <v>114</v>
      </c>
    </row>
    <row r="4" spans="1:15" x14ac:dyDescent="0.3">
      <c r="A4" t="s">
        <v>85</v>
      </c>
      <c r="B4">
        <v>200</v>
      </c>
      <c r="K4" s="286"/>
      <c r="L4" s="89" t="s">
        <v>115</v>
      </c>
    </row>
    <row r="5" spans="1:15" x14ac:dyDescent="0.3">
      <c r="A5" t="s">
        <v>86</v>
      </c>
      <c r="B5">
        <v>100</v>
      </c>
      <c r="K5" s="286"/>
      <c r="L5" s="89" t="s">
        <v>116</v>
      </c>
    </row>
    <row r="6" spans="1:15" x14ac:dyDescent="0.3">
      <c r="A6" s="67" t="s">
        <v>4</v>
      </c>
      <c r="B6" s="283">
        <v>2017</v>
      </c>
      <c r="C6" s="284"/>
      <c r="D6" s="285"/>
      <c r="E6" s="75"/>
      <c r="F6" s="280">
        <v>2016</v>
      </c>
      <c r="G6" s="281"/>
      <c r="H6" s="281"/>
      <c r="I6" s="281"/>
      <c r="J6" s="282"/>
      <c r="K6" s="286"/>
      <c r="L6" s="90" t="s">
        <v>117</v>
      </c>
    </row>
    <row r="7" spans="1:15" x14ac:dyDescent="0.3">
      <c r="A7" s="70" t="s">
        <v>5</v>
      </c>
      <c r="B7" s="65" t="s">
        <v>6</v>
      </c>
      <c r="C7" s="71" t="s">
        <v>7</v>
      </c>
      <c r="D7" s="71"/>
      <c r="E7" s="76"/>
      <c r="F7" s="65" t="s">
        <v>6</v>
      </c>
      <c r="G7" s="71" t="s">
        <v>7</v>
      </c>
      <c r="H7" s="65" t="s">
        <v>87</v>
      </c>
      <c r="I7" s="71" t="s">
        <v>88</v>
      </c>
      <c r="J7" s="66" t="s">
        <v>44</v>
      </c>
    </row>
    <row r="8" spans="1:15" x14ac:dyDescent="0.3">
      <c r="A8" s="1" t="s">
        <v>8</v>
      </c>
      <c r="B8" s="2">
        <v>202000</v>
      </c>
      <c r="C8" s="1">
        <v>1</v>
      </c>
      <c r="D8" s="72">
        <f>B8*C8</f>
        <v>202000</v>
      </c>
      <c r="E8" s="77"/>
      <c r="F8" s="2">
        <v>100000</v>
      </c>
      <c r="G8" s="1">
        <v>1</v>
      </c>
      <c r="H8" s="2">
        <v>135716.75</v>
      </c>
      <c r="I8" s="72">
        <v>100000</v>
      </c>
      <c r="J8" s="2">
        <f t="shared" ref="J8:J50" si="0">H8-I8</f>
        <v>35716.75</v>
      </c>
    </row>
    <row r="9" spans="1:15" x14ac:dyDescent="0.3">
      <c r="A9" s="74" t="s">
        <v>83</v>
      </c>
      <c r="B9" s="2"/>
      <c r="C9" s="1"/>
      <c r="D9" s="72"/>
      <c r="E9" s="77"/>
      <c r="F9" s="2"/>
      <c r="G9" s="1"/>
      <c r="H9" s="2"/>
      <c r="I9" s="72"/>
      <c r="J9" s="2"/>
      <c r="L9" s="82" t="s">
        <v>100</v>
      </c>
      <c r="M9" s="83" t="s">
        <v>6</v>
      </c>
      <c r="N9" s="92" t="s">
        <v>7</v>
      </c>
      <c r="O9" s="84"/>
    </row>
    <row r="10" spans="1:15" x14ac:dyDescent="0.3">
      <c r="A10" s="74" t="s">
        <v>84</v>
      </c>
      <c r="B10" s="2"/>
      <c r="C10" s="1"/>
      <c r="D10" s="72"/>
      <c r="E10" s="77"/>
      <c r="F10" s="2"/>
      <c r="G10" s="1"/>
      <c r="H10" s="2"/>
      <c r="I10" s="72"/>
      <c r="J10" s="2"/>
      <c r="L10" s="85" t="s">
        <v>8</v>
      </c>
      <c r="M10" s="37">
        <v>0</v>
      </c>
      <c r="N10" s="93" t="s">
        <v>101</v>
      </c>
      <c r="O10" s="83">
        <f>B8</f>
        <v>202000</v>
      </c>
    </row>
    <row r="11" spans="1:15" x14ac:dyDescent="0.3">
      <c r="A11" s="74" t="s">
        <v>85</v>
      </c>
      <c r="B11" s="2"/>
      <c r="C11" s="1"/>
      <c r="D11" s="72"/>
      <c r="E11" s="77"/>
      <c r="F11" s="2"/>
      <c r="G11" s="1"/>
      <c r="H11" s="2"/>
      <c r="I11" s="72"/>
      <c r="J11" s="2"/>
      <c r="L11" s="86" t="s">
        <v>102</v>
      </c>
      <c r="M11" s="37">
        <v>549</v>
      </c>
      <c r="N11" s="93">
        <v>275</v>
      </c>
      <c r="O11" s="37">
        <f t="shared" ref="O11:O21" si="1">M11*N11</f>
        <v>150975</v>
      </c>
    </row>
    <row r="12" spans="1:15" x14ac:dyDescent="0.3">
      <c r="A12" s="74" t="s">
        <v>89</v>
      </c>
      <c r="B12" s="2"/>
      <c r="C12" s="1"/>
      <c r="D12" s="72"/>
      <c r="E12" s="77"/>
      <c r="F12" s="2"/>
      <c r="G12" s="1"/>
      <c r="H12" s="2"/>
      <c r="I12" s="72"/>
      <c r="J12" s="2"/>
      <c r="L12" s="86" t="s">
        <v>103</v>
      </c>
      <c r="M12" s="37">
        <v>649</v>
      </c>
      <c r="N12" s="93">
        <v>60</v>
      </c>
      <c r="O12" s="37">
        <f t="shared" si="1"/>
        <v>38940</v>
      </c>
    </row>
    <row r="13" spans="1:15" x14ac:dyDescent="0.3">
      <c r="A13" s="1" t="s">
        <v>90</v>
      </c>
      <c r="B13" s="2">
        <v>549</v>
      </c>
      <c r="C13" s="1">
        <v>275</v>
      </c>
      <c r="D13" s="72">
        <f t="shared" ref="D13:D45" si="2">B13*C13</f>
        <v>150975</v>
      </c>
      <c r="E13" s="77"/>
      <c r="F13" s="2">
        <v>549</v>
      </c>
      <c r="G13" s="1">
        <v>160</v>
      </c>
      <c r="H13" s="2">
        <v>141586</v>
      </c>
      <c r="I13" s="72">
        <f t="shared" ref="I13:I40" si="3">F13*G13</f>
        <v>87840</v>
      </c>
      <c r="J13" s="2">
        <f t="shared" si="0"/>
        <v>53746</v>
      </c>
      <c r="L13" s="86" t="s">
        <v>104</v>
      </c>
      <c r="M13" s="37">
        <v>749</v>
      </c>
      <c r="N13" s="93">
        <v>20</v>
      </c>
      <c r="O13" s="37">
        <f t="shared" si="1"/>
        <v>14980</v>
      </c>
    </row>
    <row r="14" spans="1:15" x14ac:dyDescent="0.3">
      <c r="A14" s="74" t="s">
        <v>83</v>
      </c>
      <c r="B14" s="2"/>
      <c r="C14" s="1">
        <f>ROUNDDOWN((B2*0.64),0.5)</f>
        <v>160</v>
      </c>
      <c r="D14" s="72"/>
      <c r="E14" s="77"/>
      <c r="F14" s="2"/>
      <c r="G14" s="1"/>
      <c r="H14" s="2"/>
      <c r="I14" s="72"/>
      <c r="J14" s="2"/>
      <c r="L14" s="86" t="s">
        <v>105</v>
      </c>
      <c r="M14" s="37">
        <v>849</v>
      </c>
      <c r="N14" s="93">
        <v>20</v>
      </c>
      <c r="O14" s="37">
        <f t="shared" si="1"/>
        <v>16980</v>
      </c>
    </row>
    <row r="15" spans="1:15" x14ac:dyDescent="0.3">
      <c r="A15" s="74" t="s">
        <v>84</v>
      </c>
      <c r="B15" s="2"/>
      <c r="C15" s="1"/>
      <c r="D15" s="72"/>
      <c r="E15" s="77"/>
      <c r="F15" s="2"/>
      <c r="G15" s="1"/>
      <c r="H15" s="2"/>
      <c r="I15" s="72"/>
      <c r="J15" s="2"/>
      <c r="L15" s="86" t="s">
        <v>106</v>
      </c>
      <c r="M15" s="37">
        <v>599</v>
      </c>
      <c r="N15" s="93">
        <v>0</v>
      </c>
      <c r="O15" s="37">
        <f t="shared" si="1"/>
        <v>0</v>
      </c>
    </row>
    <row r="16" spans="1:15" x14ac:dyDescent="0.3">
      <c r="A16" s="74" t="s">
        <v>85</v>
      </c>
      <c r="B16" s="2"/>
      <c r="C16" s="1"/>
      <c r="D16" s="72"/>
      <c r="E16" s="77"/>
      <c r="F16" s="2"/>
      <c r="G16" s="1"/>
      <c r="H16" s="2"/>
      <c r="I16" s="72"/>
      <c r="J16" s="2"/>
      <c r="L16" s="86" t="s">
        <v>111</v>
      </c>
      <c r="M16" s="37">
        <v>1049</v>
      </c>
      <c r="N16" s="93">
        <v>0</v>
      </c>
      <c r="O16" s="37">
        <f t="shared" si="1"/>
        <v>0</v>
      </c>
    </row>
    <row r="17" spans="1:15" x14ac:dyDescent="0.3">
      <c r="A17" s="74" t="s">
        <v>89</v>
      </c>
      <c r="B17" s="2"/>
      <c r="C17" s="1"/>
      <c r="D17" s="72"/>
      <c r="E17" s="77"/>
      <c r="F17" s="2"/>
      <c r="G17" s="1"/>
      <c r="H17" s="2"/>
      <c r="I17" s="72"/>
      <c r="J17" s="2"/>
      <c r="L17" s="86"/>
      <c r="M17" s="37"/>
      <c r="N17" s="93">
        <v>0</v>
      </c>
      <c r="O17" s="37">
        <f t="shared" si="1"/>
        <v>0</v>
      </c>
    </row>
    <row r="18" spans="1:15" x14ac:dyDescent="0.3">
      <c r="A18" s="1" t="s">
        <v>91</v>
      </c>
      <c r="B18" s="2">
        <v>649</v>
      </c>
      <c r="C18" s="1">
        <v>60</v>
      </c>
      <c r="D18" s="72">
        <f t="shared" si="2"/>
        <v>38940</v>
      </c>
      <c r="E18" s="77"/>
      <c r="F18" s="2">
        <v>649</v>
      </c>
      <c r="G18" s="1">
        <v>40</v>
      </c>
      <c r="H18" s="2"/>
      <c r="I18" s="72">
        <f t="shared" si="3"/>
        <v>25960</v>
      </c>
      <c r="J18" s="2">
        <f t="shared" si="0"/>
        <v>-25960</v>
      </c>
      <c r="L18" s="86"/>
      <c r="M18" s="37"/>
      <c r="N18" s="93">
        <v>0</v>
      </c>
      <c r="O18" s="37">
        <f t="shared" si="1"/>
        <v>0</v>
      </c>
    </row>
    <row r="19" spans="1:15" x14ac:dyDescent="0.3">
      <c r="A19" s="74" t="s">
        <v>83</v>
      </c>
      <c r="B19" s="2"/>
      <c r="C19" s="1">
        <f>ROUNDDOWN((B2*0.15),0.5)</f>
        <v>37</v>
      </c>
      <c r="D19" s="72"/>
      <c r="E19" s="77"/>
      <c r="F19" s="2"/>
      <c r="G19" s="1"/>
      <c r="H19" s="2"/>
      <c r="I19" s="72"/>
      <c r="J19" s="2"/>
      <c r="L19" s="86"/>
      <c r="M19" s="37"/>
      <c r="N19" s="93">
        <v>0</v>
      </c>
      <c r="O19" s="37">
        <f t="shared" si="1"/>
        <v>0</v>
      </c>
    </row>
    <row r="20" spans="1:15" x14ac:dyDescent="0.3">
      <c r="A20" s="74" t="s">
        <v>84</v>
      </c>
      <c r="B20" s="2"/>
      <c r="C20" s="1"/>
      <c r="D20" s="72"/>
      <c r="E20" s="77"/>
      <c r="F20" s="2"/>
      <c r="G20" s="1"/>
      <c r="H20" s="2"/>
      <c r="I20" s="72"/>
      <c r="J20" s="2"/>
      <c r="L20" s="86" t="s">
        <v>107</v>
      </c>
      <c r="M20" s="37">
        <v>549</v>
      </c>
      <c r="N20" s="93">
        <v>5</v>
      </c>
      <c r="O20" s="37">
        <f t="shared" si="1"/>
        <v>2745</v>
      </c>
    </row>
    <row r="21" spans="1:15" ht="15" thickBot="1" x14ac:dyDescent="0.35">
      <c r="A21" s="74" t="s">
        <v>85</v>
      </c>
      <c r="B21" s="2"/>
      <c r="C21" s="1"/>
      <c r="D21" s="72"/>
      <c r="E21" s="77"/>
      <c r="F21" s="2"/>
      <c r="G21" s="1"/>
      <c r="H21" s="2"/>
      <c r="I21" s="72"/>
      <c r="J21" s="2"/>
      <c r="L21" s="86" t="s">
        <v>108</v>
      </c>
      <c r="M21" s="37">
        <v>0</v>
      </c>
      <c r="N21" s="94">
        <v>0</v>
      </c>
      <c r="O21" s="37">
        <f t="shared" si="1"/>
        <v>0</v>
      </c>
    </row>
    <row r="22" spans="1:15" ht="15" thickTop="1" x14ac:dyDescent="0.3">
      <c r="A22" s="74" t="s">
        <v>89</v>
      </c>
      <c r="B22" s="2"/>
      <c r="C22" s="1"/>
      <c r="D22" s="72"/>
      <c r="E22" s="77"/>
      <c r="F22" s="2"/>
      <c r="G22" s="1"/>
      <c r="H22" s="2"/>
      <c r="I22" s="72"/>
      <c r="J22" s="2"/>
      <c r="L22" s="87" t="s">
        <v>109</v>
      </c>
      <c r="M22" s="84"/>
      <c r="N22" s="95">
        <f>SUM(N11:N21)</f>
        <v>380</v>
      </c>
      <c r="O22" s="88">
        <f>SUM(O11:O21)</f>
        <v>224620</v>
      </c>
    </row>
    <row r="23" spans="1:15" x14ac:dyDescent="0.3">
      <c r="A23" s="1" t="s">
        <v>92</v>
      </c>
      <c r="B23" s="2">
        <v>749</v>
      </c>
      <c r="C23" s="1">
        <v>20</v>
      </c>
      <c r="D23" s="72">
        <f t="shared" si="2"/>
        <v>14980</v>
      </c>
      <c r="E23" s="77"/>
      <c r="F23" s="2">
        <v>749</v>
      </c>
      <c r="G23" s="1">
        <v>15</v>
      </c>
      <c r="H23" s="2"/>
      <c r="I23" s="72">
        <f t="shared" si="3"/>
        <v>11235</v>
      </c>
      <c r="J23" s="2">
        <f t="shared" si="0"/>
        <v>-11235</v>
      </c>
      <c r="L23" s="87" t="s">
        <v>110</v>
      </c>
      <c r="M23" s="84"/>
      <c r="N23" s="95"/>
      <c r="O23" s="88">
        <f>O22+O10</f>
        <v>426620</v>
      </c>
    </row>
    <row r="24" spans="1:15" x14ac:dyDescent="0.3">
      <c r="A24" s="74" t="s">
        <v>83</v>
      </c>
      <c r="B24" s="2"/>
      <c r="C24" s="1">
        <f>ROUNDDOWN((B2*0.05),0.5)</f>
        <v>12</v>
      </c>
      <c r="D24" s="72"/>
      <c r="E24" s="77"/>
      <c r="F24" s="2"/>
      <c r="G24" s="1"/>
      <c r="H24" s="2"/>
      <c r="I24" s="72"/>
      <c r="J24" s="2"/>
    </row>
    <row r="25" spans="1:15" x14ac:dyDescent="0.3">
      <c r="A25" s="74" t="s">
        <v>84</v>
      </c>
      <c r="B25" s="2"/>
      <c r="C25" s="1"/>
      <c r="D25" s="72"/>
      <c r="E25" s="77"/>
      <c r="F25" s="2"/>
      <c r="G25" s="1"/>
      <c r="H25" s="2"/>
      <c r="I25" s="72"/>
      <c r="J25" s="2"/>
      <c r="M25" s="20"/>
    </row>
    <row r="26" spans="1:15" x14ac:dyDescent="0.3">
      <c r="A26" s="74" t="s">
        <v>85</v>
      </c>
      <c r="B26" s="2"/>
      <c r="C26" s="1"/>
      <c r="D26" s="72"/>
      <c r="E26" s="77"/>
      <c r="F26" s="2"/>
      <c r="G26" s="1"/>
      <c r="H26" s="2"/>
      <c r="I26" s="72"/>
      <c r="J26" s="2"/>
    </row>
    <row r="27" spans="1:15" x14ac:dyDescent="0.3">
      <c r="A27" s="74" t="s">
        <v>89</v>
      </c>
      <c r="B27" s="2"/>
      <c r="C27" s="1"/>
      <c r="D27" s="72"/>
      <c r="E27" s="77"/>
      <c r="F27" s="2"/>
      <c r="G27" s="1"/>
      <c r="H27" s="2"/>
      <c r="I27" s="72"/>
      <c r="J27" s="2"/>
    </row>
    <row r="28" spans="1:15" x14ac:dyDescent="0.3">
      <c r="A28" s="1" t="s">
        <v>93</v>
      </c>
      <c r="B28" s="2">
        <v>849</v>
      </c>
      <c r="C28" s="1">
        <v>20</v>
      </c>
      <c r="D28" s="72">
        <f t="shared" si="2"/>
        <v>16980</v>
      </c>
      <c r="E28" s="77"/>
      <c r="F28" s="2">
        <v>849</v>
      </c>
      <c r="G28" s="1">
        <v>10</v>
      </c>
      <c r="H28" s="2"/>
      <c r="I28" s="72">
        <f t="shared" si="3"/>
        <v>8490</v>
      </c>
      <c r="J28" s="2">
        <f t="shared" si="0"/>
        <v>-8490</v>
      </c>
    </row>
    <row r="29" spans="1:15" x14ac:dyDescent="0.3">
      <c r="A29" s="74" t="s">
        <v>83</v>
      </c>
      <c r="B29" s="2"/>
      <c r="C29" s="1">
        <f>B2*0.02</f>
        <v>5</v>
      </c>
      <c r="D29" s="72"/>
      <c r="E29" s="77"/>
      <c r="F29" s="2"/>
      <c r="G29" s="1"/>
      <c r="H29" s="2"/>
      <c r="I29" s="72"/>
      <c r="J29" s="2"/>
    </row>
    <row r="30" spans="1:15" x14ac:dyDescent="0.3">
      <c r="A30" s="74" t="s">
        <v>84</v>
      </c>
      <c r="B30" s="2"/>
      <c r="C30" s="1"/>
      <c r="D30" s="72"/>
      <c r="E30" s="77"/>
      <c r="F30" s="2"/>
      <c r="G30" s="1"/>
      <c r="H30" s="2"/>
      <c r="I30" s="72"/>
      <c r="J30" s="2"/>
    </row>
    <row r="31" spans="1:15" x14ac:dyDescent="0.3">
      <c r="A31" s="74" t="s">
        <v>85</v>
      </c>
      <c r="B31" s="2"/>
      <c r="C31" s="1"/>
      <c r="D31" s="72"/>
      <c r="E31" s="77"/>
      <c r="F31" s="2"/>
      <c r="G31" s="1"/>
      <c r="H31" s="2"/>
      <c r="I31" s="72"/>
      <c r="J31" s="2"/>
    </row>
    <row r="32" spans="1:15" x14ac:dyDescent="0.3">
      <c r="A32" s="74" t="s">
        <v>89</v>
      </c>
      <c r="B32" s="2"/>
      <c r="C32" s="1"/>
      <c r="D32" s="72"/>
      <c r="E32" s="77"/>
      <c r="F32" s="2"/>
      <c r="G32" s="1"/>
      <c r="H32" s="2"/>
      <c r="I32" s="72"/>
      <c r="J32" s="2"/>
    </row>
    <row r="33" spans="1:14" x14ac:dyDescent="0.3">
      <c r="A33" s="1" t="s">
        <v>94</v>
      </c>
      <c r="B33" s="2">
        <v>0</v>
      </c>
      <c r="C33" s="1">
        <v>50</v>
      </c>
      <c r="D33" s="72">
        <f t="shared" si="2"/>
        <v>0</v>
      </c>
      <c r="E33" s="77"/>
      <c r="F33" s="2">
        <v>549</v>
      </c>
      <c r="G33" s="1">
        <v>10</v>
      </c>
      <c r="H33" s="2"/>
      <c r="I33" s="72">
        <f t="shared" si="3"/>
        <v>5490</v>
      </c>
      <c r="J33" s="2">
        <f t="shared" si="0"/>
        <v>-5490</v>
      </c>
    </row>
    <row r="34" spans="1:14" x14ac:dyDescent="0.3">
      <c r="A34" s="74" t="s">
        <v>83</v>
      </c>
      <c r="B34" s="2"/>
      <c r="C34" s="1">
        <f>ROUNDDOWN((B2*0.05),0.5)</f>
        <v>12</v>
      </c>
      <c r="D34" s="72"/>
      <c r="E34" s="77"/>
      <c r="F34" s="2"/>
      <c r="G34" s="1"/>
      <c r="H34" s="2"/>
      <c r="I34" s="72"/>
      <c r="J34" s="2"/>
    </row>
    <row r="35" spans="1:14" x14ac:dyDescent="0.3">
      <c r="A35" s="74" t="s">
        <v>84</v>
      </c>
      <c r="B35" s="2"/>
      <c r="C35" s="1"/>
      <c r="D35" s="72"/>
      <c r="E35" s="77"/>
      <c r="F35" s="2"/>
      <c r="G35" s="1"/>
      <c r="H35" s="2"/>
      <c r="I35" s="72"/>
      <c r="J35" s="2"/>
    </row>
    <row r="36" spans="1:14" x14ac:dyDescent="0.3">
      <c r="A36" s="74" t="s">
        <v>85</v>
      </c>
      <c r="B36" s="2"/>
      <c r="C36" s="1"/>
      <c r="D36" s="72"/>
      <c r="E36" s="77"/>
      <c r="F36" s="2"/>
      <c r="G36" s="1"/>
      <c r="H36" s="2"/>
      <c r="I36" s="72"/>
      <c r="J36" s="2"/>
    </row>
    <row r="37" spans="1:14" x14ac:dyDescent="0.3">
      <c r="A37" s="74" t="s">
        <v>89</v>
      </c>
      <c r="B37" s="2"/>
      <c r="C37" s="1"/>
      <c r="D37" s="72"/>
      <c r="E37" s="77"/>
      <c r="F37" s="2"/>
      <c r="G37" s="1"/>
      <c r="H37" s="2"/>
      <c r="I37" s="72"/>
      <c r="J37" s="2"/>
    </row>
    <row r="38" spans="1:14" x14ac:dyDescent="0.3">
      <c r="A38" s="74" t="s">
        <v>99</v>
      </c>
      <c r="B38" s="2">
        <v>549</v>
      </c>
      <c r="C38" s="1">
        <v>5</v>
      </c>
      <c r="D38" s="72">
        <f t="shared" si="2"/>
        <v>2745</v>
      </c>
      <c r="E38" s="77"/>
      <c r="F38" s="2"/>
      <c r="G38" s="1"/>
      <c r="H38" s="2"/>
      <c r="I38" s="72"/>
      <c r="J38" s="2"/>
    </row>
    <row r="39" spans="1:14" x14ac:dyDescent="0.3">
      <c r="A39" s="1" t="s">
        <v>95</v>
      </c>
      <c r="B39" s="2">
        <v>1049</v>
      </c>
      <c r="C39" s="1">
        <v>0</v>
      </c>
      <c r="D39" s="72">
        <f t="shared" si="2"/>
        <v>0</v>
      </c>
      <c r="E39" s="77"/>
      <c r="F39" s="2">
        <v>1049</v>
      </c>
      <c r="G39" s="1"/>
      <c r="H39" s="2"/>
      <c r="I39" s="72"/>
      <c r="J39" s="2">
        <f t="shared" si="0"/>
        <v>0</v>
      </c>
      <c r="L39" s="14" t="s">
        <v>125</v>
      </c>
    </row>
    <row r="40" spans="1:14" x14ac:dyDescent="0.3">
      <c r="A40" s="1" t="s">
        <v>96</v>
      </c>
      <c r="B40" s="2">
        <v>0</v>
      </c>
      <c r="C40" s="1">
        <f>SUM(C41:C44)</f>
        <v>15</v>
      </c>
      <c r="D40" s="72">
        <f t="shared" si="2"/>
        <v>0</v>
      </c>
      <c r="E40" s="77"/>
      <c r="F40" s="2">
        <v>0</v>
      </c>
      <c r="G40" s="1">
        <v>5</v>
      </c>
      <c r="H40" s="2"/>
      <c r="I40" s="72">
        <f t="shared" si="3"/>
        <v>0</v>
      </c>
      <c r="J40" s="2">
        <f t="shared" si="0"/>
        <v>0</v>
      </c>
      <c r="L40" t="s">
        <v>83</v>
      </c>
      <c r="M40">
        <v>250</v>
      </c>
      <c r="N40" s="91">
        <f>M40/M44</f>
        <v>0.38461538461538464</v>
      </c>
    </row>
    <row r="41" spans="1:14" x14ac:dyDescent="0.3">
      <c r="A41" s="74" t="s">
        <v>83</v>
      </c>
      <c r="B41" s="2"/>
      <c r="C41" s="1">
        <f>B2*0.02</f>
        <v>5</v>
      </c>
      <c r="D41" s="72"/>
      <c r="E41" s="77"/>
      <c r="F41" s="2"/>
      <c r="G41" s="1"/>
      <c r="H41" s="2"/>
      <c r="I41" s="72"/>
      <c r="J41" s="2"/>
      <c r="L41" t="s">
        <v>84</v>
      </c>
      <c r="M41">
        <v>100</v>
      </c>
      <c r="N41" s="91">
        <f>M41/M44</f>
        <v>0.15384615384615385</v>
      </c>
    </row>
    <row r="42" spans="1:14" x14ac:dyDescent="0.3">
      <c r="A42" s="74" t="s">
        <v>84</v>
      </c>
      <c r="B42" s="2"/>
      <c r="C42" s="1">
        <v>3</v>
      </c>
      <c r="D42" s="72"/>
      <c r="E42" s="77"/>
      <c r="F42" s="2"/>
      <c r="G42" s="1"/>
      <c r="H42" s="2"/>
      <c r="I42" s="72"/>
      <c r="J42" s="2"/>
      <c r="L42" t="s">
        <v>85</v>
      </c>
      <c r="M42">
        <v>200</v>
      </c>
      <c r="N42" s="91">
        <f>M42/M44</f>
        <v>0.30769230769230771</v>
      </c>
    </row>
    <row r="43" spans="1:14" x14ac:dyDescent="0.3">
      <c r="A43" s="74" t="s">
        <v>85</v>
      </c>
      <c r="B43" s="2"/>
      <c r="C43" s="1">
        <v>4</v>
      </c>
      <c r="D43" s="72"/>
      <c r="E43" s="77"/>
      <c r="F43" s="2"/>
      <c r="G43" s="1"/>
      <c r="H43" s="2"/>
      <c r="I43" s="72"/>
      <c r="J43" s="2"/>
      <c r="L43" t="s">
        <v>86</v>
      </c>
      <c r="M43">
        <v>100</v>
      </c>
      <c r="N43" s="91">
        <f>M43/M44</f>
        <v>0.15384615384615385</v>
      </c>
    </row>
    <row r="44" spans="1:14" x14ac:dyDescent="0.3">
      <c r="A44" s="74" t="s">
        <v>89</v>
      </c>
      <c r="B44" s="2"/>
      <c r="C44" s="1">
        <v>3</v>
      </c>
      <c r="D44" s="72"/>
      <c r="E44" s="77"/>
      <c r="F44" s="2"/>
      <c r="G44" s="1"/>
      <c r="H44" s="2"/>
      <c r="I44" s="72"/>
      <c r="J44" s="2"/>
      <c r="L44" t="s">
        <v>40</v>
      </c>
      <c r="M44">
        <f>SUM(M40:M43)</f>
        <v>650</v>
      </c>
    </row>
    <row r="45" spans="1:14" x14ac:dyDescent="0.3">
      <c r="A45" s="1" t="s">
        <v>97</v>
      </c>
      <c r="B45" s="2">
        <v>0</v>
      </c>
      <c r="C45" s="80">
        <v>155</v>
      </c>
      <c r="D45" s="72">
        <f t="shared" si="2"/>
        <v>0</v>
      </c>
      <c r="E45" s="77"/>
      <c r="F45" s="2">
        <v>0</v>
      </c>
      <c r="G45" s="1">
        <f>(25*2)+(10*2)</f>
        <v>70</v>
      </c>
      <c r="H45" s="2"/>
      <c r="I45" s="1"/>
      <c r="J45" s="2">
        <f t="shared" si="0"/>
        <v>0</v>
      </c>
    </row>
    <row r="46" spans="1:14" x14ac:dyDescent="0.3">
      <c r="A46" s="74" t="s">
        <v>83</v>
      </c>
      <c r="B46" s="2"/>
      <c r="C46" s="1">
        <f>C45*0.5</f>
        <v>77.5</v>
      </c>
      <c r="D46" s="72"/>
      <c r="E46" s="77"/>
      <c r="F46" s="2"/>
      <c r="G46" s="1"/>
      <c r="H46" s="2"/>
      <c r="I46" s="1"/>
      <c r="J46" s="2"/>
      <c r="L46" s="14" t="s">
        <v>126</v>
      </c>
    </row>
    <row r="47" spans="1:14" x14ac:dyDescent="0.3">
      <c r="A47" s="74" t="s">
        <v>84</v>
      </c>
      <c r="B47" s="2"/>
      <c r="C47" s="1"/>
      <c r="D47" s="72"/>
      <c r="E47" s="77"/>
      <c r="F47" s="2"/>
      <c r="G47" s="1"/>
      <c r="H47" s="2"/>
      <c r="I47" s="1"/>
      <c r="J47" s="2"/>
      <c r="L47" t="s">
        <v>83</v>
      </c>
      <c r="M47" s="96">
        <f>N47*M51</f>
        <v>112.1</v>
      </c>
      <c r="N47" s="91">
        <v>0.38</v>
      </c>
    </row>
    <row r="48" spans="1:14" x14ac:dyDescent="0.3">
      <c r="A48" s="74" t="s">
        <v>85</v>
      </c>
      <c r="B48" s="2"/>
      <c r="C48" s="1"/>
      <c r="D48" s="72"/>
      <c r="E48" s="77"/>
      <c r="F48" s="2"/>
      <c r="G48" s="1"/>
      <c r="H48" s="2"/>
      <c r="I48" s="1"/>
      <c r="J48" s="2"/>
      <c r="L48" t="s">
        <v>84</v>
      </c>
      <c r="M48" s="96">
        <f>N48*M51</f>
        <v>44.25</v>
      </c>
      <c r="N48" s="91">
        <v>0.15</v>
      </c>
    </row>
    <row r="49" spans="1:14" x14ac:dyDescent="0.3">
      <c r="A49" s="74" t="s">
        <v>89</v>
      </c>
      <c r="B49" s="2"/>
      <c r="C49" s="1"/>
      <c r="D49" s="72"/>
      <c r="E49" s="77"/>
      <c r="F49" s="2"/>
      <c r="G49" s="1"/>
      <c r="H49" s="2"/>
      <c r="I49" s="1"/>
      <c r="J49" s="2"/>
      <c r="L49" t="s">
        <v>85</v>
      </c>
      <c r="M49" s="96">
        <f>N49*M51</f>
        <v>91.45</v>
      </c>
      <c r="N49" s="91">
        <v>0.31</v>
      </c>
    </row>
    <row r="50" spans="1:14" ht="15" thickBot="1" x14ac:dyDescent="0.35">
      <c r="A50" s="68" t="s">
        <v>98</v>
      </c>
      <c r="B50" s="69"/>
      <c r="C50" s="81">
        <f>SUM(C13+C18+C23+C28+C33+C39+C40+C45+C38)</f>
        <v>600</v>
      </c>
      <c r="D50" s="73">
        <f>D45+D40+D39+D33+D28+D23+D18+D13+D38</f>
        <v>224620</v>
      </c>
      <c r="E50" s="78"/>
      <c r="F50" s="69"/>
      <c r="G50" s="68">
        <f>SUM(G8:G45)</f>
        <v>311</v>
      </c>
      <c r="H50" s="69">
        <f>SUM(H8:H45)</f>
        <v>277302.75</v>
      </c>
      <c r="I50" s="73">
        <f>SUM(I8:I45)</f>
        <v>239015</v>
      </c>
      <c r="J50" s="73">
        <f t="shared" si="0"/>
        <v>38287.75</v>
      </c>
      <c r="L50" t="s">
        <v>86</v>
      </c>
      <c r="M50" s="96">
        <f>N50*M51</f>
        <v>44.25</v>
      </c>
      <c r="N50" s="91">
        <v>0.15</v>
      </c>
    </row>
    <row r="51" spans="1:14" ht="15" thickTop="1" x14ac:dyDescent="0.3">
      <c r="L51" t="s">
        <v>40</v>
      </c>
      <c r="M51">
        <v>295</v>
      </c>
    </row>
    <row r="52" spans="1:14" x14ac:dyDescent="0.3">
      <c r="D52" s="20">
        <f>D50/C50</f>
        <v>374.36666666666667</v>
      </c>
    </row>
  </sheetData>
  <dataConsolidate topLabels="1"/>
  <mergeCells count="3">
    <mergeCell ref="F6:J6"/>
    <mergeCell ref="B6:D6"/>
    <mergeCell ref="K1:K6"/>
  </mergeCells>
  <pageMargins left="0.7" right="0.7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showGridLines="0" zoomScaleNormal="100" workbookViewId="0">
      <selection activeCell="B6" sqref="B6"/>
    </sheetView>
  </sheetViews>
  <sheetFormatPr defaultColWidth="8.88671875" defaultRowHeight="13.8" x14ac:dyDescent="0.25"/>
  <cols>
    <col min="1" max="1" width="34.44140625" style="125" customWidth="1"/>
    <col min="2" max="2" width="14.33203125" style="125" customWidth="1"/>
    <col min="3" max="3" width="15.88671875" style="211" customWidth="1"/>
    <col min="4" max="4" width="16.109375" style="211" customWidth="1"/>
    <col min="5" max="5" width="8.88671875" style="125" customWidth="1"/>
    <col min="6" max="6" width="38.6640625" style="125" bestFit="1" customWidth="1"/>
    <col min="7" max="7" width="23.88671875" style="125" customWidth="1"/>
    <col min="8" max="8" width="8.88671875" style="125"/>
    <col min="9" max="9" width="16.5546875" style="211" customWidth="1"/>
    <col min="10" max="10" width="12.44140625" style="125" bestFit="1" customWidth="1"/>
    <col min="11" max="11" width="12.5546875" style="125" customWidth="1"/>
    <col min="12" max="12" width="15" style="125" bestFit="1" customWidth="1"/>
    <col min="13" max="16384" width="8.88671875" style="125"/>
  </cols>
  <sheetData>
    <row r="1" spans="1:9" s="226" customFormat="1" ht="52.2" customHeight="1" x14ac:dyDescent="0.3">
      <c r="A1" s="228"/>
      <c r="B1" s="228"/>
      <c r="C1" s="228"/>
      <c r="D1" s="228"/>
      <c r="E1" s="228"/>
    </row>
    <row r="2" spans="1:9" s="226" customFormat="1" ht="25.05" customHeight="1" x14ac:dyDescent="0.3">
      <c r="A2" s="278" t="s">
        <v>214</v>
      </c>
      <c r="B2" s="279"/>
      <c r="C2" s="228"/>
      <c r="D2" s="228"/>
      <c r="E2" s="228"/>
      <c r="F2" s="272" t="s">
        <v>215</v>
      </c>
    </row>
    <row r="3" spans="1:9" s="227" customFormat="1" ht="49.95" customHeight="1" x14ac:dyDescent="0.3">
      <c r="A3" s="99" t="s">
        <v>204</v>
      </c>
      <c r="B3" s="100"/>
      <c r="C3" s="100"/>
      <c r="D3" s="100"/>
      <c r="E3" s="100"/>
      <c r="F3" s="100"/>
      <c r="G3" s="100"/>
      <c r="H3" s="233"/>
      <c r="I3" s="233"/>
    </row>
    <row r="4" spans="1:9" x14ac:dyDescent="0.25">
      <c r="A4" s="266" t="s">
        <v>146</v>
      </c>
      <c r="B4" s="264"/>
      <c r="C4" s="265"/>
      <c r="D4" s="265"/>
      <c r="E4" s="267"/>
      <c r="F4" s="266" t="s">
        <v>153</v>
      </c>
      <c r="G4" s="264"/>
      <c r="H4" s="265"/>
      <c r="I4" s="265"/>
    </row>
    <row r="5" spans="1:9" x14ac:dyDescent="0.25">
      <c r="B5" s="209" t="s">
        <v>129</v>
      </c>
      <c r="C5" s="210" t="s">
        <v>130</v>
      </c>
      <c r="D5" s="210" t="s">
        <v>28</v>
      </c>
      <c r="E5" s="256"/>
      <c r="G5" s="209" t="s">
        <v>129</v>
      </c>
      <c r="H5" s="210" t="s">
        <v>130</v>
      </c>
      <c r="I5" s="210" t="s">
        <v>28</v>
      </c>
    </row>
    <row r="6" spans="1:9" x14ac:dyDescent="0.25">
      <c r="A6" s="125" t="s">
        <v>147</v>
      </c>
      <c r="C6" s="211">
        <v>0</v>
      </c>
      <c r="D6" s="211">
        <f>B6*C6</f>
        <v>0</v>
      </c>
      <c r="E6" s="256"/>
      <c r="F6" s="125" t="s">
        <v>147</v>
      </c>
      <c r="H6" s="211">
        <v>0</v>
      </c>
      <c r="I6" s="211">
        <f>G6*H6</f>
        <v>0</v>
      </c>
    </row>
    <row r="7" spans="1:9" x14ac:dyDescent="0.25">
      <c r="A7" s="125" t="s">
        <v>148</v>
      </c>
      <c r="C7" s="211">
        <v>0</v>
      </c>
      <c r="D7" s="211">
        <f>B7*C7</f>
        <v>0</v>
      </c>
      <c r="E7" s="256"/>
      <c r="F7" s="125" t="s">
        <v>148</v>
      </c>
      <c r="H7" s="211">
        <v>0</v>
      </c>
      <c r="I7" s="211">
        <f>G7*H7</f>
        <v>0</v>
      </c>
    </row>
    <row r="8" spans="1:9" x14ac:dyDescent="0.25">
      <c r="A8" s="125" t="s">
        <v>149</v>
      </c>
      <c r="C8" s="211">
        <v>0</v>
      </c>
      <c r="D8" s="211">
        <f t="shared" ref="D8:D10" si="0">B8*C8</f>
        <v>0</v>
      </c>
      <c r="E8" s="256"/>
      <c r="F8" s="125" t="s">
        <v>149</v>
      </c>
      <c r="H8" s="211">
        <v>0</v>
      </c>
      <c r="I8" s="211">
        <f t="shared" ref="I8:I10" si="1">G8*H8</f>
        <v>0</v>
      </c>
    </row>
    <row r="9" spans="1:9" x14ac:dyDescent="0.25">
      <c r="A9" s="125" t="s">
        <v>150</v>
      </c>
      <c r="C9" s="211">
        <v>0</v>
      </c>
      <c r="D9" s="211">
        <f t="shared" si="0"/>
        <v>0</v>
      </c>
      <c r="E9" s="256"/>
      <c r="F9" s="125" t="s">
        <v>150</v>
      </c>
      <c r="H9" s="211">
        <v>0</v>
      </c>
      <c r="I9" s="211">
        <f t="shared" si="1"/>
        <v>0</v>
      </c>
    </row>
    <row r="10" spans="1:9" x14ac:dyDescent="0.25">
      <c r="A10" s="125" t="s">
        <v>151</v>
      </c>
      <c r="C10" s="211">
        <v>0</v>
      </c>
      <c r="D10" s="211">
        <f t="shared" si="0"/>
        <v>0</v>
      </c>
      <c r="E10" s="256"/>
      <c r="F10" s="125" t="s">
        <v>151</v>
      </c>
      <c r="H10" s="211">
        <v>0</v>
      </c>
      <c r="I10" s="211">
        <f t="shared" si="1"/>
        <v>0</v>
      </c>
    </row>
    <row r="11" spans="1:9" x14ac:dyDescent="0.25">
      <c r="A11" s="125" t="s">
        <v>152</v>
      </c>
      <c r="C11" s="211">
        <v>0</v>
      </c>
      <c r="D11" s="211">
        <f>B11*C11</f>
        <v>0</v>
      </c>
      <c r="E11" s="256"/>
      <c r="F11" s="125" t="s">
        <v>152</v>
      </c>
      <c r="H11" s="211">
        <v>0</v>
      </c>
      <c r="I11" s="211">
        <f>G11*H11</f>
        <v>0</v>
      </c>
    </row>
    <row r="12" spans="1:9" ht="14.4" thickBot="1" x14ac:dyDescent="0.3">
      <c r="E12" s="256"/>
      <c r="H12" s="211"/>
    </row>
    <row r="13" spans="1:9" ht="14.4" thickBot="1" x14ac:dyDescent="0.3">
      <c r="A13" s="268" t="s">
        <v>28</v>
      </c>
      <c r="B13" s="269"/>
      <c r="C13" s="270"/>
      <c r="D13" s="271">
        <f>SUM(D6:D12)</f>
        <v>0</v>
      </c>
      <c r="E13" s="267"/>
      <c r="F13" s="268" t="s">
        <v>28</v>
      </c>
      <c r="G13" s="269"/>
      <c r="H13" s="270"/>
      <c r="I13" s="271">
        <f>SUM(I6:I12)</f>
        <v>0</v>
      </c>
    </row>
    <row r="15" spans="1:9" ht="150" customHeight="1" x14ac:dyDescent="0.25"/>
  </sheetData>
  <mergeCells count="1">
    <mergeCell ref="A2:B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52350-94CD-4B89-A68B-B42BEB18AF13}">
  <dimension ref="A1:G11"/>
  <sheetViews>
    <sheetView showGridLines="0" workbookViewId="0">
      <selection activeCell="B5" sqref="B5"/>
    </sheetView>
  </sheetViews>
  <sheetFormatPr defaultColWidth="8.88671875" defaultRowHeight="13.8" x14ac:dyDescent="0.25"/>
  <cols>
    <col min="1" max="1" width="30" style="125" bestFit="1" customWidth="1"/>
    <col min="2" max="2" width="19.5546875" style="125" customWidth="1"/>
    <col min="3" max="3" width="4.33203125" style="125" customWidth="1"/>
    <col min="4" max="4" width="17.109375" style="125" customWidth="1"/>
    <col min="5" max="5" width="28.109375" style="125" customWidth="1"/>
    <col min="6" max="16384" width="8.88671875" style="125"/>
  </cols>
  <sheetData>
    <row r="1" spans="1:7" s="226" customFormat="1" ht="52.2" customHeight="1" x14ac:dyDescent="0.3">
      <c r="A1" s="228"/>
      <c r="B1" s="228"/>
      <c r="C1" s="228"/>
      <c r="D1" s="228"/>
      <c r="E1" s="228"/>
    </row>
    <row r="2" spans="1:7" s="226" customFormat="1" ht="25.05" customHeight="1" x14ac:dyDescent="0.3">
      <c r="A2" s="278" t="s">
        <v>214</v>
      </c>
      <c r="B2" s="279"/>
      <c r="C2" s="228"/>
      <c r="D2" s="228"/>
      <c r="E2" s="228"/>
      <c r="F2" s="272" t="s">
        <v>215</v>
      </c>
    </row>
    <row r="3" spans="1:7" s="227" customFormat="1" ht="49.95" customHeight="1" thickBot="1" x14ac:dyDescent="0.35">
      <c r="A3" s="99" t="s">
        <v>205</v>
      </c>
      <c r="B3" s="100"/>
      <c r="C3" s="100"/>
      <c r="D3" s="100"/>
      <c r="E3" s="100"/>
      <c r="F3" s="101"/>
      <c r="G3" s="101"/>
    </row>
    <row r="4" spans="1:7" ht="14.4" thickTop="1" x14ac:dyDescent="0.25">
      <c r="A4" s="212"/>
      <c r="B4" s="213" t="s">
        <v>88</v>
      </c>
      <c r="C4" s="213"/>
      <c r="D4" s="214" t="s">
        <v>87</v>
      </c>
      <c r="E4" s="215" t="s">
        <v>158</v>
      </c>
    </row>
    <row r="5" spans="1:7" x14ac:dyDescent="0.25">
      <c r="A5" s="216" t="s">
        <v>179</v>
      </c>
      <c r="B5" s="217">
        <v>0</v>
      </c>
      <c r="C5" s="257"/>
      <c r="D5" s="219">
        <v>0</v>
      </c>
      <c r="E5" s="220"/>
    </row>
    <row r="6" spans="1:7" x14ac:dyDescent="0.25">
      <c r="A6" s="216" t="s">
        <v>180</v>
      </c>
      <c r="B6" s="217">
        <v>0</v>
      </c>
      <c r="C6" s="257"/>
      <c r="D6" s="219">
        <v>0</v>
      </c>
      <c r="E6" s="220"/>
    </row>
    <row r="7" spans="1:7" x14ac:dyDescent="0.25">
      <c r="A7" s="216" t="s">
        <v>181</v>
      </c>
      <c r="B7" s="217">
        <v>0</v>
      </c>
      <c r="C7" s="257"/>
      <c r="D7" s="219">
        <v>0</v>
      </c>
      <c r="E7" s="220"/>
    </row>
    <row r="8" spans="1:7" x14ac:dyDescent="0.25">
      <c r="A8" s="216" t="s">
        <v>182</v>
      </c>
      <c r="B8" s="217">
        <v>0</v>
      </c>
      <c r="C8" s="257"/>
      <c r="D8" s="219">
        <v>0</v>
      </c>
      <c r="E8" s="220"/>
    </row>
    <row r="9" spans="1:7" ht="14.4" thickBot="1" x14ac:dyDescent="0.3">
      <c r="A9" s="221" t="s">
        <v>42</v>
      </c>
      <c r="B9" s="222">
        <f>SUM(B5:B8)</f>
        <v>0</v>
      </c>
      <c r="C9" s="260"/>
      <c r="D9" s="224">
        <f>SUM(D5:D8)</f>
        <v>0</v>
      </c>
      <c r="E9" s="225"/>
    </row>
    <row r="10" spans="1:7" ht="14.4" thickTop="1" x14ac:dyDescent="0.25"/>
    <row r="11" spans="1:7" ht="150" customHeight="1" x14ac:dyDescent="0.25"/>
  </sheetData>
  <mergeCells count="1">
    <mergeCell ref="A2:B2"/>
  </mergeCell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D76BF-F5DE-4578-94A8-F1159A072D97}">
  <dimension ref="A1:J14"/>
  <sheetViews>
    <sheetView showGridLines="0" workbookViewId="0">
      <selection activeCell="B5" sqref="B5"/>
    </sheetView>
  </sheetViews>
  <sheetFormatPr defaultColWidth="8.88671875" defaultRowHeight="13.8" x14ac:dyDescent="0.25"/>
  <cols>
    <col min="1" max="1" width="23.6640625" style="125" bestFit="1" customWidth="1"/>
    <col min="2" max="2" width="15.44140625" style="125" customWidth="1"/>
    <col min="3" max="3" width="4.109375" style="125" customWidth="1"/>
    <col min="4" max="4" width="14.5546875" style="125" customWidth="1"/>
    <col min="5" max="5" width="22.88671875" style="125" customWidth="1"/>
    <col min="6" max="16384" width="8.88671875" style="125"/>
  </cols>
  <sheetData>
    <row r="1" spans="1:10" s="226" customFormat="1" ht="52.2" customHeight="1" x14ac:dyDescent="0.3">
      <c r="A1" s="228"/>
      <c r="B1" s="228"/>
      <c r="C1" s="228"/>
      <c r="D1" s="228"/>
      <c r="E1" s="228"/>
    </row>
    <row r="2" spans="1:10" s="226" customFormat="1" ht="25.05" customHeight="1" x14ac:dyDescent="0.3">
      <c r="A2" s="278" t="s">
        <v>214</v>
      </c>
      <c r="B2" s="279"/>
      <c r="C2" s="228"/>
      <c r="D2" s="228"/>
      <c r="E2" s="228"/>
      <c r="F2" s="272" t="s">
        <v>215</v>
      </c>
    </row>
    <row r="3" spans="1:10" s="227" customFormat="1" ht="49.95" customHeight="1" thickBot="1" x14ac:dyDescent="0.35">
      <c r="A3" s="99" t="s">
        <v>206</v>
      </c>
      <c r="B3" s="100"/>
      <c r="C3" s="100"/>
      <c r="D3" s="100"/>
      <c r="E3" s="100"/>
      <c r="F3" s="100"/>
      <c r="G3" s="100"/>
      <c r="H3" s="233"/>
      <c r="I3" s="233"/>
      <c r="J3" s="233"/>
    </row>
    <row r="4" spans="1:10" ht="14.4" thickTop="1" x14ac:dyDescent="0.25">
      <c r="A4" s="212"/>
      <c r="B4" s="213" t="s">
        <v>88</v>
      </c>
      <c r="C4" s="213"/>
      <c r="D4" s="214" t="s">
        <v>87</v>
      </c>
      <c r="E4" s="215" t="s">
        <v>158</v>
      </c>
    </row>
    <row r="5" spans="1:10" x14ac:dyDescent="0.25">
      <c r="A5" s="216" t="s">
        <v>183</v>
      </c>
      <c r="B5" s="217">
        <v>0</v>
      </c>
      <c r="C5" s="257"/>
      <c r="D5" s="219">
        <v>0</v>
      </c>
      <c r="E5" s="220"/>
    </row>
    <row r="6" spans="1:10" x14ac:dyDescent="0.25">
      <c r="A6" s="216" t="s">
        <v>184</v>
      </c>
      <c r="B6" s="217">
        <v>0</v>
      </c>
      <c r="C6" s="257"/>
      <c r="D6" s="219">
        <v>0</v>
      </c>
      <c r="E6" s="220"/>
    </row>
    <row r="7" spans="1:10" x14ac:dyDescent="0.25">
      <c r="A7" s="216" t="s">
        <v>185</v>
      </c>
      <c r="B7" s="217">
        <v>0</v>
      </c>
      <c r="C7" s="257"/>
      <c r="D7" s="219">
        <v>0</v>
      </c>
      <c r="E7" s="220"/>
    </row>
    <row r="8" spans="1:10" x14ac:dyDescent="0.25">
      <c r="A8" s="216" t="s">
        <v>187</v>
      </c>
      <c r="B8" s="217">
        <v>0</v>
      </c>
      <c r="C8" s="257"/>
      <c r="D8" s="219">
        <v>0</v>
      </c>
      <c r="E8" s="220"/>
    </row>
    <row r="9" spans="1:10" x14ac:dyDescent="0.25">
      <c r="A9" s="216" t="s">
        <v>188</v>
      </c>
      <c r="B9" s="217">
        <v>0</v>
      </c>
      <c r="C9" s="257"/>
      <c r="D9" s="219">
        <v>0</v>
      </c>
      <c r="E9" s="220"/>
    </row>
    <row r="10" spans="1:10" x14ac:dyDescent="0.25">
      <c r="A10" s="216" t="s">
        <v>189</v>
      </c>
      <c r="B10" s="217">
        <v>0</v>
      </c>
      <c r="C10" s="257"/>
      <c r="D10" s="219">
        <v>0</v>
      </c>
      <c r="E10" s="220"/>
    </row>
    <row r="11" spans="1:10" x14ac:dyDescent="0.25">
      <c r="A11" s="216" t="s">
        <v>186</v>
      </c>
      <c r="B11" s="217">
        <v>0</v>
      </c>
      <c r="C11" s="257"/>
      <c r="D11" s="219">
        <v>0</v>
      </c>
      <c r="E11" s="220"/>
    </row>
    <row r="12" spans="1:10" ht="14.4" thickBot="1" x14ac:dyDescent="0.3">
      <c r="A12" s="221" t="s">
        <v>42</v>
      </c>
      <c r="B12" s="222">
        <f>SUM(B5:B11)</f>
        <v>0</v>
      </c>
      <c r="C12" s="260"/>
      <c r="D12" s="224">
        <f>SUM(D5:D11)</f>
        <v>0</v>
      </c>
      <c r="E12" s="225"/>
    </row>
    <row r="13" spans="1:10" ht="14.4" thickTop="1" x14ac:dyDescent="0.25"/>
    <row r="14" spans="1:10" ht="150" customHeight="1" x14ac:dyDescent="0.25"/>
  </sheetData>
  <mergeCells count="1">
    <mergeCell ref="A2:B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50"/>
  <sheetViews>
    <sheetView showGridLines="0" zoomScaleNormal="100" workbookViewId="0">
      <selection activeCell="E5" sqref="E5"/>
    </sheetView>
  </sheetViews>
  <sheetFormatPr defaultColWidth="8.88671875" defaultRowHeight="13.8" x14ac:dyDescent="0.25"/>
  <cols>
    <col min="1" max="1" width="35.109375" style="125" customWidth="1"/>
    <col min="2" max="2" width="25.6640625" style="125" customWidth="1"/>
    <col min="3" max="5" width="15.88671875" style="125" customWidth="1"/>
    <col min="6" max="6" width="27.33203125" style="125" customWidth="1"/>
    <col min="7" max="7" width="7.33203125" style="125" customWidth="1"/>
    <col min="8" max="8" width="29.33203125" style="125" customWidth="1"/>
    <col min="9" max="9" width="10.33203125" style="125" bestFit="1" customWidth="1"/>
    <col min="10" max="11" width="16.109375" style="125" customWidth="1"/>
    <col min="12" max="12" width="22.109375" style="125" customWidth="1"/>
    <col min="13" max="13" width="23.44140625" style="125" customWidth="1"/>
    <col min="14" max="16384" width="8.88671875" style="125"/>
  </cols>
  <sheetData>
    <row r="1" spans="1:13" s="226" customFormat="1" ht="52.2" customHeight="1" x14ac:dyDescent="0.3">
      <c r="A1" s="228"/>
      <c r="B1" s="228"/>
      <c r="C1" s="228"/>
      <c r="D1" s="228"/>
      <c r="E1" s="228"/>
    </row>
    <row r="2" spans="1:13" s="226" customFormat="1" ht="25.05" customHeight="1" x14ac:dyDescent="0.3">
      <c r="A2" s="278" t="s">
        <v>214</v>
      </c>
      <c r="B2" s="279"/>
      <c r="C2" s="228"/>
      <c r="D2" s="228"/>
      <c r="E2" s="228"/>
      <c r="F2" s="272" t="s">
        <v>215</v>
      </c>
    </row>
    <row r="3" spans="1:13" s="227" customFormat="1" ht="49.95" customHeight="1" thickBot="1" x14ac:dyDescent="0.35">
      <c r="A3" s="99" t="s">
        <v>207</v>
      </c>
      <c r="B3" s="100"/>
      <c r="C3" s="100"/>
      <c r="D3" s="100"/>
      <c r="E3" s="100"/>
      <c r="F3" s="100"/>
      <c r="G3" s="102"/>
      <c r="H3" s="233"/>
      <c r="I3" s="233"/>
      <c r="J3" s="233"/>
      <c r="K3" s="233"/>
      <c r="L3" s="233"/>
      <c r="M3" s="233"/>
    </row>
    <row r="4" spans="1:13" x14ac:dyDescent="0.25">
      <c r="A4" s="103" t="s">
        <v>166</v>
      </c>
      <c r="B4" s="104" t="s">
        <v>37</v>
      </c>
      <c r="C4" s="104" t="s">
        <v>159</v>
      </c>
      <c r="D4" s="104" t="s">
        <v>164</v>
      </c>
      <c r="E4" s="104" t="s">
        <v>144</v>
      </c>
      <c r="F4" s="105" t="s">
        <v>160</v>
      </c>
      <c r="G4" s="141"/>
      <c r="H4" s="103" t="s">
        <v>87</v>
      </c>
      <c r="I4" s="104" t="s">
        <v>37</v>
      </c>
      <c r="J4" s="104" t="s">
        <v>159</v>
      </c>
      <c r="K4" s="104" t="s">
        <v>164</v>
      </c>
      <c r="L4" s="104" t="s">
        <v>144</v>
      </c>
      <c r="M4" s="105" t="s">
        <v>160</v>
      </c>
    </row>
    <row r="5" spans="1:13" x14ac:dyDescent="0.25">
      <c r="A5" s="106" t="s">
        <v>161</v>
      </c>
      <c r="B5" s="107"/>
      <c r="C5" s="108"/>
      <c r="D5" s="109">
        <f>B23*C5</f>
        <v>0</v>
      </c>
      <c r="E5" s="109">
        <f>B23-D5</f>
        <v>0</v>
      </c>
      <c r="F5" s="110">
        <f>E5*B5</f>
        <v>0</v>
      </c>
      <c r="G5" s="142"/>
      <c r="H5" s="106" t="s">
        <v>161</v>
      </c>
      <c r="I5" s="107"/>
      <c r="J5" s="108"/>
      <c r="K5" s="109">
        <f>I23*J5</f>
        <v>0</v>
      </c>
      <c r="L5" s="109">
        <f>I23-K5</f>
        <v>0</v>
      </c>
      <c r="M5" s="110">
        <f>L5*I5</f>
        <v>0</v>
      </c>
    </row>
    <row r="6" spans="1:13" x14ac:dyDescent="0.25">
      <c r="A6" s="106" t="s">
        <v>201</v>
      </c>
      <c r="B6" s="107"/>
      <c r="C6" s="108"/>
      <c r="D6" s="109">
        <f>B23*C6</f>
        <v>0</v>
      </c>
      <c r="E6" s="109">
        <f>B23-D6</f>
        <v>0</v>
      </c>
      <c r="F6" s="110">
        <f>E6*B6</f>
        <v>0</v>
      </c>
      <c r="G6" s="142"/>
      <c r="H6" s="106" t="s">
        <v>201</v>
      </c>
      <c r="I6" s="107"/>
      <c r="J6" s="108"/>
      <c r="K6" s="109">
        <f>I23*J6</f>
        <v>0</v>
      </c>
      <c r="L6" s="109">
        <f>I23-K6</f>
        <v>0</v>
      </c>
      <c r="M6" s="110">
        <f>L6*I6</f>
        <v>0</v>
      </c>
    </row>
    <row r="7" spans="1:13" x14ac:dyDescent="0.25">
      <c r="A7" s="106" t="s">
        <v>127</v>
      </c>
      <c r="B7" s="107"/>
      <c r="C7" s="108"/>
      <c r="D7" s="109">
        <f>B23*C7</f>
        <v>0</v>
      </c>
      <c r="E7" s="109">
        <f>B23-D7</f>
        <v>0</v>
      </c>
      <c r="F7" s="110">
        <f t="shared" ref="F7:F16" si="0">E7*B7</f>
        <v>0</v>
      </c>
      <c r="G7" s="142"/>
      <c r="H7" s="106" t="s">
        <v>127</v>
      </c>
      <c r="I7" s="107"/>
      <c r="J7" s="108"/>
      <c r="K7" s="109">
        <f>I23*J7</f>
        <v>0</v>
      </c>
      <c r="L7" s="109">
        <f>I23-K7</f>
        <v>0</v>
      </c>
      <c r="M7" s="110">
        <f t="shared" ref="M7:M16" si="1">L7*I7</f>
        <v>0</v>
      </c>
    </row>
    <row r="8" spans="1:13" x14ac:dyDescent="0.25">
      <c r="A8" s="106" t="s">
        <v>162</v>
      </c>
      <c r="B8" s="107"/>
      <c r="C8" s="108"/>
      <c r="D8" s="109">
        <f>B23*C8</f>
        <v>0</v>
      </c>
      <c r="E8" s="109">
        <f>B23-D8</f>
        <v>0</v>
      </c>
      <c r="F8" s="110">
        <f t="shared" si="0"/>
        <v>0</v>
      </c>
      <c r="G8" s="142"/>
      <c r="H8" s="106" t="s">
        <v>162</v>
      </c>
      <c r="I8" s="107"/>
      <c r="J8" s="108"/>
      <c r="K8" s="109">
        <f>I23*J8</f>
        <v>0</v>
      </c>
      <c r="L8" s="109">
        <f>I23-K8</f>
        <v>0</v>
      </c>
      <c r="M8" s="110">
        <f t="shared" si="1"/>
        <v>0</v>
      </c>
    </row>
    <row r="9" spans="1:13" x14ac:dyDescent="0.25">
      <c r="A9" s="106" t="s">
        <v>128</v>
      </c>
      <c r="B9" s="107"/>
      <c r="C9" s="108"/>
      <c r="D9" s="109">
        <f>B23*C9</f>
        <v>0</v>
      </c>
      <c r="E9" s="109">
        <f>B23-D9</f>
        <v>0</v>
      </c>
      <c r="F9" s="110">
        <f t="shared" si="0"/>
        <v>0</v>
      </c>
      <c r="G9" s="142"/>
      <c r="H9" s="106" t="s">
        <v>128</v>
      </c>
      <c r="I9" s="107"/>
      <c r="J9" s="108"/>
      <c r="K9" s="109">
        <f>I23*J9</f>
        <v>0</v>
      </c>
      <c r="L9" s="109">
        <f>I23-K9</f>
        <v>0</v>
      </c>
      <c r="M9" s="110">
        <f t="shared" si="1"/>
        <v>0</v>
      </c>
    </row>
    <row r="10" spans="1:13" x14ac:dyDescent="0.25">
      <c r="A10" s="106" t="s">
        <v>163</v>
      </c>
      <c r="B10" s="107"/>
      <c r="C10" s="108"/>
      <c r="D10" s="109">
        <f>B23*C10</f>
        <v>0</v>
      </c>
      <c r="E10" s="109">
        <f>B23-D10</f>
        <v>0</v>
      </c>
      <c r="F10" s="110">
        <f t="shared" si="0"/>
        <v>0</v>
      </c>
      <c r="G10" s="142"/>
      <c r="H10" s="106" t="s">
        <v>163</v>
      </c>
      <c r="I10" s="107"/>
      <c r="J10" s="108"/>
      <c r="K10" s="109">
        <f>I23*J10</f>
        <v>0</v>
      </c>
      <c r="L10" s="109">
        <f>I23-K10</f>
        <v>0</v>
      </c>
      <c r="M10" s="110">
        <f t="shared" si="1"/>
        <v>0</v>
      </c>
    </row>
    <row r="11" spans="1:13" x14ac:dyDescent="0.25">
      <c r="A11" s="111" t="s">
        <v>161</v>
      </c>
      <c r="B11" s="107"/>
      <c r="C11" s="108"/>
      <c r="D11" s="109">
        <f>B23*C11</f>
        <v>0</v>
      </c>
      <c r="E11" s="109">
        <f>B23-D11</f>
        <v>0</v>
      </c>
      <c r="F11" s="110">
        <f t="shared" si="0"/>
        <v>0</v>
      </c>
      <c r="G11" s="142"/>
      <c r="H11" s="111" t="s">
        <v>161</v>
      </c>
      <c r="I11" s="107"/>
      <c r="J11" s="108"/>
      <c r="K11" s="109">
        <f>I23*J11</f>
        <v>0</v>
      </c>
      <c r="L11" s="109">
        <f>I23-K11</f>
        <v>0</v>
      </c>
      <c r="M11" s="110">
        <f t="shared" si="1"/>
        <v>0</v>
      </c>
    </row>
    <row r="12" spans="1:13" x14ac:dyDescent="0.25">
      <c r="A12" s="111" t="s">
        <v>201</v>
      </c>
      <c r="B12" s="107"/>
      <c r="C12" s="108"/>
      <c r="D12" s="109">
        <f>B23*C12</f>
        <v>0</v>
      </c>
      <c r="E12" s="109">
        <f>B23-D12</f>
        <v>0</v>
      </c>
      <c r="F12" s="110">
        <f t="shared" ref="F12" si="2">E12*B12</f>
        <v>0</v>
      </c>
      <c r="G12" s="142"/>
      <c r="H12" s="111" t="s">
        <v>201</v>
      </c>
      <c r="I12" s="107"/>
      <c r="J12" s="108"/>
      <c r="K12" s="109">
        <f>I23*J12</f>
        <v>0</v>
      </c>
      <c r="L12" s="109">
        <f>I23-K12</f>
        <v>0</v>
      </c>
      <c r="M12" s="110">
        <f t="shared" ref="M12" si="3">L12*I12</f>
        <v>0</v>
      </c>
    </row>
    <row r="13" spans="1:13" x14ac:dyDescent="0.25">
      <c r="A13" s="111" t="s">
        <v>131</v>
      </c>
      <c r="B13" s="107"/>
      <c r="C13" s="108"/>
      <c r="D13" s="109">
        <f>B23*C13</f>
        <v>0</v>
      </c>
      <c r="E13" s="109">
        <f>B23-D13</f>
        <v>0</v>
      </c>
      <c r="F13" s="110">
        <f t="shared" si="0"/>
        <v>0</v>
      </c>
      <c r="G13" s="142"/>
      <c r="H13" s="111" t="s">
        <v>131</v>
      </c>
      <c r="I13" s="107"/>
      <c r="J13" s="108"/>
      <c r="K13" s="109">
        <f>I23*J13</f>
        <v>0</v>
      </c>
      <c r="L13" s="109">
        <f>I23-K13</f>
        <v>0</v>
      </c>
      <c r="M13" s="110">
        <f t="shared" si="1"/>
        <v>0</v>
      </c>
    </row>
    <row r="14" spans="1:13" x14ac:dyDescent="0.25">
      <c r="A14" s="106" t="s">
        <v>162</v>
      </c>
      <c r="B14" s="107"/>
      <c r="C14" s="108"/>
      <c r="D14" s="109">
        <f>B23*C14</f>
        <v>0</v>
      </c>
      <c r="E14" s="109">
        <f>B23-D14</f>
        <v>0</v>
      </c>
      <c r="F14" s="110">
        <f t="shared" si="0"/>
        <v>0</v>
      </c>
      <c r="G14" s="142"/>
      <c r="H14" s="106" t="s">
        <v>162</v>
      </c>
      <c r="I14" s="107"/>
      <c r="J14" s="108"/>
      <c r="K14" s="109">
        <f>I23*J14</f>
        <v>0</v>
      </c>
      <c r="L14" s="109">
        <f>I23-K14</f>
        <v>0</v>
      </c>
      <c r="M14" s="110">
        <f t="shared" si="1"/>
        <v>0</v>
      </c>
    </row>
    <row r="15" spans="1:13" x14ac:dyDescent="0.25">
      <c r="A15" s="106" t="s">
        <v>128</v>
      </c>
      <c r="B15" s="107"/>
      <c r="C15" s="108"/>
      <c r="D15" s="109">
        <f>B23*C15</f>
        <v>0</v>
      </c>
      <c r="E15" s="109">
        <f>B23-D15</f>
        <v>0</v>
      </c>
      <c r="F15" s="110">
        <f t="shared" si="0"/>
        <v>0</v>
      </c>
      <c r="G15" s="142"/>
      <c r="H15" s="106" t="s">
        <v>128</v>
      </c>
      <c r="I15" s="107"/>
      <c r="J15" s="108"/>
      <c r="K15" s="109">
        <f>I23*J15</f>
        <v>0</v>
      </c>
      <c r="L15" s="109">
        <f>I23-K15</f>
        <v>0</v>
      </c>
      <c r="M15" s="110">
        <f t="shared" si="1"/>
        <v>0</v>
      </c>
    </row>
    <row r="16" spans="1:13" ht="14.4" thickBot="1" x14ac:dyDescent="0.3">
      <c r="A16" s="106" t="s">
        <v>163</v>
      </c>
      <c r="B16" s="107"/>
      <c r="C16" s="108"/>
      <c r="D16" s="109">
        <f>B23*C16</f>
        <v>0</v>
      </c>
      <c r="E16" s="109">
        <f>B23-D16</f>
        <v>0</v>
      </c>
      <c r="F16" s="110">
        <f t="shared" si="0"/>
        <v>0</v>
      </c>
      <c r="G16" s="142"/>
      <c r="H16" s="106" t="s">
        <v>163</v>
      </c>
      <c r="I16" s="107"/>
      <c r="J16" s="108"/>
      <c r="K16" s="109">
        <f>I23*J16</f>
        <v>0</v>
      </c>
      <c r="L16" s="109">
        <f>I23-K16</f>
        <v>0</v>
      </c>
      <c r="M16" s="110">
        <f t="shared" si="1"/>
        <v>0</v>
      </c>
    </row>
    <row r="17" spans="1:13" ht="14.4" thickBot="1" x14ac:dyDescent="0.3">
      <c r="A17" s="106"/>
      <c r="B17" s="112"/>
      <c r="C17" s="112"/>
      <c r="D17" s="112"/>
      <c r="E17" s="113" t="s">
        <v>165</v>
      </c>
      <c r="F17" s="114">
        <f>SUM(F5:F16)</f>
        <v>0</v>
      </c>
      <c r="G17" s="143"/>
      <c r="H17" s="106"/>
      <c r="I17" s="112"/>
      <c r="J17" s="112"/>
      <c r="K17" s="112"/>
      <c r="L17" s="113" t="s">
        <v>165</v>
      </c>
      <c r="M17" s="114">
        <f>SUM(M5:M16)</f>
        <v>0</v>
      </c>
    </row>
    <row r="18" spans="1:13" x14ac:dyDescent="0.25">
      <c r="A18" s="106"/>
      <c r="B18" s="115"/>
      <c r="C18" s="115"/>
      <c r="D18" s="116" t="s">
        <v>26</v>
      </c>
      <c r="E18" s="117"/>
      <c r="F18" s="115">
        <f>F17*E18</f>
        <v>0</v>
      </c>
      <c r="G18" s="144"/>
      <c r="H18" s="106"/>
      <c r="I18" s="115"/>
      <c r="J18" s="115"/>
      <c r="K18" s="116" t="s">
        <v>26</v>
      </c>
      <c r="L18" s="117"/>
      <c r="M18" s="115">
        <f>M17*L18</f>
        <v>0</v>
      </c>
    </row>
    <row r="19" spans="1:13" ht="14.4" thickBot="1" x14ac:dyDescent="0.3">
      <c r="A19" s="106"/>
      <c r="B19" s="118"/>
      <c r="C19" s="118"/>
      <c r="D19" s="116" t="s">
        <v>27</v>
      </c>
      <c r="E19" s="117"/>
      <c r="F19" s="115">
        <f>(F17+F18)*E19</f>
        <v>0</v>
      </c>
      <c r="G19" s="144"/>
      <c r="H19" s="106"/>
      <c r="I19" s="118"/>
      <c r="J19" s="118"/>
      <c r="K19" s="116" t="s">
        <v>27</v>
      </c>
      <c r="L19" s="117"/>
      <c r="M19" s="115">
        <f>(M17+M18)*L19</f>
        <v>0</v>
      </c>
    </row>
    <row r="20" spans="1:13" ht="18" thickBot="1" x14ac:dyDescent="0.35">
      <c r="A20" s="119"/>
      <c r="B20" s="120"/>
      <c r="C20" s="120"/>
      <c r="D20" s="120"/>
      <c r="E20" s="113" t="s">
        <v>28</v>
      </c>
      <c r="F20" s="121">
        <f>SUM(F17:F19)</f>
        <v>0</v>
      </c>
      <c r="G20" s="145"/>
      <c r="H20" s="119"/>
      <c r="I20" s="120"/>
      <c r="J20" s="120"/>
      <c r="K20" s="120"/>
      <c r="L20" s="113" t="s">
        <v>28</v>
      </c>
      <c r="M20" s="121">
        <f>SUM(M17:M19)</f>
        <v>0</v>
      </c>
    </row>
    <row r="21" spans="1:13" ht="16.2" thickBot="1" x14ac:dyDescent="0.3">
      <c r="A21" s="122"/>
      <c r="B21" s="123"/>
      <c r="C21" s="123"/>
      <c r="D21" s="123"/>
      <c r="E21" s="123"/>
      <c r="F21" s="123"/>
      <c r="G21" s="145"/>
      <c r="H21" s="124"/>
      <c r="L21" s="126"/>
    </row>
    <row r="22" spans="1:13" ht="16.2" thickTop="1" x14ac:dyDescent="0.25">
      <c r="A22" s="127" t="s">
        <v>166</v>
      </c>
      <c r="B22" s="128" t="s">
        <v>29</v>
      </c>
      <c r="C22" s="129"/>
      <c r="D22" s="129"/>
      <c r="E22" s="129"/>
      <c r="F22" s="130"/>
      <c r="G22" s="145"/>
      <c r="H22" s="131" t="s">
        <v>167</v>
      </c>
      <c r="I22" s="128" t="s">
        <v>29</v>
      </c>
      <c r="L22" s="126"/>
    </row>
    <row r="23" spans="1:13" ht="16.2" thickBot="1" x14ac:dyDescent="0.3">
      <c r="A23" s="132" t="s">
        <v>31</v>
      </c>
      <c r="B23" s="133"/>
      <c r="C23" s="130"/>
      <c r="D23" s="130"/>
      <c r="E23" s="130"/>
      <c r="F23" s="134"/>
      <c r="G23" s="145"/>
      <c r="H23" s="135" t="s">
        <v>31</v>
      </c>
      <c r="I23" s="133"/>
      <c r="L23" s="136"/>
    </row>
    <row r="24" spans="1:13" ht="16.2" thickTop="1" x14ac:dyDescent="0.25">
      <c r="B24" s="109"/>
      <c r="C24" s="109"/>
      <c r="D24" s="109"/>
      <c r="E24" s="109"/>
      <c r="F24" s="109"/>
      <c r="G24" s="137"/>
      <c r="H24" s="138"/>
      <c r="L24" s="136"/>
    </row>
    <row r="25" spans="1:13" ht="150" customHeight="1" x14ac:dyDescent="0.25">
      <c r="B25" s="109"/>
      <c r="C25" s="109"/>
      <c r="D25" s="109"/>
      <c r="E25" s="109"/>
      <c r="F25" s="139"/>
      <c r="G25" s="137"/>
      <c r="H25" s="138"/>
      <c r="L25" s="140"/>
    </row>
    <row r="26" spans="1:13" ht="15" x14ac:dyDescent="0.25">
      <c r="B26" s="109"/>
      <c r="C26" s="109"/>
      <c r="D26" s="109"/>
      <c r="E26" s="109"/>
      <c r="F26" s="134"/>
      <c r="G26" s="137"/>
      <c r="H26" s="138"/>
      <c r="L26" s="140"/>
    </row>
    <row r="27" spans="1:13" ht="15.6" x14ac:dyDescent="0.25">
      <c r="G27" s="137"/>
      <c r="H27" s="138"/>
      <c r="L27" s="234"/>
    </row>
    <row r="28" spans="1:13" ht="15" x14ac:dyDescent="0.25">
      <c r="H28" s="235"/>
      <c r="L28" s="140"/>
    </row>
    <row r="29" spans="1:13" ht="15" x14ac:dyDescent="0.25">
      <c r="L29" s="140"/>
    </row>
    <row r="30" spans="1:13" ht="15.6" x14ac:dyDescent="0.25">
      <c r="L30" s="126"/>
    </row>
    <row r="31" spans="1:13" ht="15.6" x14ac:dyDescent="0.25">
      <c r="L31" s="126"/>
    </row>
    <row r="32" spans="1:13" ht="15.6" x14ac:dyDescent="0.25">
      <c r="L32" s="136"/>
    </row>
    <row r="33" spans="12:12" ht="15.6" x14ac:dyDescent="0.25">
      <c r="L33" s="136"/>
    </row>
    <row r="34" spans="12:12" ht="15" x14ac:dyDescent="0.25">
      <c r="L34" s="140"/>
    </row>
    <row r="35" spans="12:12" ht="15" x14ac:dyDescent="0.25">
      <c r="L35" s="140"/>
    </row>
    <row r="36" spans="12:12" ht="15.6" x14ac:dyDescent="0.25">
      <c r="L36" s="126"/>
    </row>
    <row r="37" spans="12:12" ht="15.6" x14ac:dyDescent="0.25">
      <c r="L37" s="126"/>
    </row>
    <row r="38" spans="12:12" ht="15.6" x14ac:dyDescent="0.25">
      <c r="L38" s="136"/>
    </row>
    <row r="39" spans="12:12" ht="15" x14ac:dyDescent="0.25">
      <c r="L39" s="140"/>
    </row>
    <row r="40" spans="12:12" ht="15" x14ac:dyDescent="0.25">
      <c r="L40" s="140"/>
    </row>
    <row r="41" spans="12:12" ht="15" x14ac:dyDescent="0.25">
      <c r="L41" s="140"/>
    </row>
    <row r="42" spans="12:12" ht="15" x14ac:dyDescent="0.25">
      <c r="L42" s="140"/>
    </row>
    <row r="43" spans="12:12" ht="15" x14ac:dyDescent="0.25">
      <c r="L43" s="140"/>
    </row>
    <row r="44" spans="12:12" ht="15" x14ac:dyDescent="0.25">
      <c r="L44" s="140"/>
    </row>
    <row r="45" spans="12:12" ht="15" x14ac:dyDescent="0.25">
      <c r="L45" s="140"/>
    </row>
    <row r="46" spans="12:12" ht="15" x14ac:dyDescent="0.25">
      <c r="L46" s="140"/>
    </row>
    <row r="47" spans="12:12" ht="15" x14ac:dyDescent="0.25">
      <c r="L47" s="140"/>
    </row>
    <row r="48" spans="12:12" ht="15.6" x14ac:dyDescent="0.25">
      <c r="L48" s="136"/>
    </row>
    <row r="49" spans="12:12" ht="15.6" x14ac:dyDescent="0.25">
      <c r="L49" s="136"/>
    </row>
    <row r="50" spans="12:12" ht="15.6" x14ac:dyDescent="0.25">
      <c r="L50" s="136"/>
    </row>
    <row r="51" spans="12:12" ht="15.6" x14ac:dyDescent="0.25">
      <c r="L51" s="136"/>
    </row>
    <row r="52" spans="12:12" ht="15.6" x14ac:dyDescent="0.25">
      <c r="L52" s="136"/>
    </row>
    <row r="53" spans="12:12" ht="15.6" x14ac:dyDescent="0.25">
      <c r="L53" s="136"/>
    </row>
    <row r="54" spans="12:12" ht="15" x14ac:dyDescent="0.25">
      <c r="L54" s="140"/>
    </row>
    <row r="55" spans="12:12" ht="15" x14ac:dyDescent="0.25">
      <c r="L55" s="140"/>
    </row>
    <row r="56" spans="12:12" ht="15" x14ac:dyDescent="0.25">
      <c r="L56" s="140"/>
    </row>
    <row r="57" spans="12:12" ht="15" x14ac:dyDescent="0.25">
      <c r="L57" s="140"/>
    </row>
    <row r="58" spans="12:12" ht="15.6" x14ac:dyDescent="0.25">
      <c r="L58" s="126"/>
    </row>
    <row r="59" spans="12:12" ht="15.6" x14ac:dyDescent="0.25">
      <c r="L59" s="136"/>
    </row>
    <row r="60" spans="12:12" ht="15.6" x14ac:dyDescent="0.25">
      <c r="L60" s="136"/>
    </row>
    <row r="61" spans="12:12" ht="15" x14ac:dyDescent="0.25">
      <c r="L61" s="140"/>
    </row>
    <row r="62" spans="12:12" ht="15" x14ac:dyDescent="0.25">
      <c r="L62" s="140"/>
    </row>
    <row r="63" spans="12:12" ht="15" x14ac:dyDescent="0.25">
      <c r="L63" s="140"/>
    </row>
    <row r="64" spans="12:12" ht="15" x14ac:dyDescent="0.25">
      <c r="L64" s="140"/>
    </row>
    <row r="65" spans="12:12" ht="15" x14ac:dyDescent="0.25">
      <c r="L65" s="140"/>
    </row>
    <row r="66" spans="12:12" ht="15" x14ac:dyDescent="0.25">
      <c r="L66" s="140"/>
    </row>
    <row r="67" spans="12:12" ht="15.6" x14ac:dyDescent="0.25">
      <c r="L67" s="126"/>
    </row>
    <row r="68" spans="12:12" ht="15.6" x14ac:dyDescent="0.25">
      <c r="L68" s="136"/>
    </row>
    <row r="69" spans="12:12" ht="15.6" x14ac:dyDescent="0.25">
      <c r="L69" s="136"/>
    </row>
    <row r="70" spans="12:12" ht="15.6" x14ac:dyDescent="0.25">
      <c r="L70" s="136"/>
    </row>
    <row r="71" spans="12:12" ht="15" x14ac:dyDescent="0.25">
      <c r="L71" s="140"/>
    </row>
    <row r="72" spans="12:12" ht="15" x14ac:dyDescent="0.25">
      <c r="L72" s="140"/>
    </row>
    <row r="73" spans="12:12" ht="15.6" x14ac:dyDescent="0.25">
      <c r="L73" s="136"/>
    </row>
    <row r="74" spans="12:12" ht="15.6" x14ac:dyDescent="0.25">
      <c r="L74" s="126"/>
    </row>
    <row r="75" spans="12:12" ht="15.6" x14ac:dyDescent="0.25">
      <c r="L75" s="126"/>
    </row>
    <row r="76" spans="12:12" ht="15.6" x14ac:dyDescent="0.25">
      <c r="L76" s="136"/>
    </row>
    <row r="77" spans="12:12" ht="15.6" x14ac:dyDescent="0.25">
      <c r="L77" s="136"/>
    </row>
    <row r="78" spans="12:12" ht="15" x14ac:dyDescent="0.25">
      <c r="L78" s="140"/>
    </row>
    <row r="79" spans="12:12" ht="15" x14ac:dyDescent="0.25">
      <c r="L79" s="140"/>
    </row>
    <row r="80" spans="12:12" ht="15" x14ac:dyDescent="0.25">
      <c r="L80" s="140"/>
    </row>
    <row r="81" spans="12:12" ht="15" x14ac:dyDescent="0.25">
      <c r="L81" s="140"/>
    </row>
    <row r="82" spans="12:12" ht="15" x14ac:dyDescent="0.25">
      <c r="L82" s="140"/>
    </row>
    <row r="83" spans="12:12" ht="15" x14ac:dyDescent="0.25">
      <c r="L83" s="140"/>
    </row>
    <row r="84" spans="12:12" ht="15" x14ac:dyDescent="0.25">
      <c r="L84" s="140"/>
    </row>
    <row r="85" spans="12:12" ht="15" x14ac:dyDescent="0.25">
      <c r="L85" s="140"/>
    </row>
    <row r="86" spans="12:12" ht="15" x14ac:dyDescent="0.25">
      <c r="L86" s="140"/>
    </row>
    <row r="87" spans="12:12" ht="15" x14ac:dyDescent="0.25">
      <c r="L87" s="140"/>
    </row>
    <row r="88" spans="12:12" ht="15" x14ac:dyDescent="0.25">
      <c r="L88" s="140"/>
    </row>
    <row r="89" spans="12:12" ht="15" x14ac:dyDescent="0.25">
      <c r="L89" s="140"/>
    </row>
    <row r="90" spans="12:12" ht="15" x14ac:dyDescent="0.25">
      <c r="L90" s="140"/>
    </row>
    <row r="91" spans="12:12" ht="15" x14ac:dyDescent="0.25">
      <c r="L91" s="140"/>
    </row>
    <row r="92" spans="12:12" ht="15" x14ac:dyDescent="0.25">
      <c r="L92" s="140"/>
    </row>
    <row r="93" spans="12:12" ht="15" x14ac:dyDescent="0.25">
      <c r="L93" s="140"/>
    </row>
    <row r="94" spans="12:12" ht="15" x14ac:dyDescent="0.25">
      <c r="L94" s="140"/>
    </row>
    <row r="95" spans="12:12" ht="15" x14ac:dyDescent="0.25">
      <c r="L95" s="140"/>
    </row>
    <row r="96" spans="12:12" ht="15.6" x14ac:dyDescent="0.25">
      <c r="L96" s="136"/>
    </row>
    <row r="97" spans="12:12" ht="15.6" x14ac:dyDescent="0.25">
      <c r="L97" s="136"/>
    </row>
    <row r="98" spans="12:12" ht="15.6" x14ac:dyDescent="0.25">
      <c r="L98" s="136"/>
    </row>
    <row r="99" spans="12:12" ht="15.6" x14ac:dyDescent="0.25">
      <c r="L99" s="136"/>
    </row>
    <row r="100" spans="12:12" ht="15" x14ac:dyDescent="0.25">
      <c r="L100" s="140"/>
    </row>
    <row r="101" spans="12:12" ht="15" x14ac:dyDescent="0.25">
      <c r="L101" s="140"/>
    </row>
    <row r="102" spans="12:12" ht="15.6" x14ac:dyDescent="0.25">
      <c r="L102" s="136"/>
    </row>
    <row r="103" spans="12:12" ht="15.6" x14ac:dyDescent="0.25">
      <c r="L103" s="126"/>
    </row>
    <row r="104" spans="12:12" ht="15.6" x14ac:dyDescent="0.25">
      <c r="L104" s="136"/>
    </row>
    <row r="105" spans="12:12" ht="15.6" x14ac:dyDescent="0.25">
      <c r="L105" s="136"/>
    </row>
    <row r="106" spans="12:12" ht="15" x14ac:dyDescent="0.25">
      <c r="L106" s="140"/>
    </row>
    <row r="107" spans="12:12" ht="15" x14ac:dyDescent="0.25">
      <c r="L107" s="140"/>
    </row>
    <row r="108" spans="12:12" ht="15" x14ac:dyDescent="0.25">
      <c r="L108" s="140"/>
    </row>
    <row r="109" spans="12:12" ht="15" x14ac:dyDescent="0.25">
      <c r="L109" s="140"/>
    </row>
    <row r="110" spans="12:12" ht="15" x14ac:dyDescent="0.25">
      <c r="L110" s="140"/>
    </row>
    <row r="111" spans="12:12" ht="15" x14ac:dyDescent="0.25">
      <c r="L111" s="140"/>
    </row>
    <row r="112" spans="12:12" ht="15" x14ac:dyDescent="0.25">
      <c r="L112" s="140"/>
    </row>
    <row r="113" spans="12:12" ht="15" x14ac:dyDescent="0.25">
      <c r="L113" s="140"/>
    </row>
    <row r="114" spans="12:12" ht="15.6" x14ac:dyDescent="0.25">
      <c r="L114" s="136"/>
    </row>
    <row r="115" spans="12:12" ht="15.6" x14ac:dyDescent="0.25">
      <c r="L115" s="126"/>
    </row>
    <row r="116" spans="12:12" ht="15.6" x14ac:dyDescent="0.25">
      <c r="L116" s="136"/>
    </row>
    <row r="117" spans="12:12" ht="15.6" x14ac:dyDescent="0.25">
      <c r="L117" s="136"/>
    </row>
    <row r="118" spans="12:12" ht="15" x14ac:dyDescent="0.25">
      <c r="L118" s="140"/>
    </row>
    <row r="119" spans="12:12" ht="15" x14ac:dyDescent="0.25">
      <c r="L119" s="140"/>
    </row>
    <row r="120" spans="12:12" ht="15.6" x14ac:dyDescent="0.25">
      <c r="L120" s="136"/>
    </row>
    <row r="121" spans="12:12" ht="15.6" x14ac:dyDescent="0.25">
      <c r="L121" s="126"/>
    </row>
    <row r="122" spans="12:12" ht="15.6" x14ac:dyDescent="0.25">
      <c r="L122" s="136"/>
    </row>
    <row r="123" spans="12:12" ht="15" x14ac:dyDescent="0.25">
      <c r="L123" s="140"/>
    </row>
    <row r="124" spans="12:12" ht="15" x14ac:dyDescent="0.25">
      <c r="L124" s="140"/>
    </row>
    <row r="125" spans="12:12" ht="15" x14ac:dyDescent="0.25">
      <c r="L125" s="140"/>
    </row>
    <row r="126" spans="12:12" ht="15" x14ac:dyDescent="0.25">
      <c r="L126" s="140"/>
    </row>
    <row r="127" spans="12:12" ht="15" x14ac:dyDescent="0.25">
      <c r="L127" s="140"/>
    </row>
    <row r="128" spans="12:12" ht="15" x14ac:dyDescent="0.25">
      <c r="L128" s="140"/>
    </row>
    <row r="129" spans="12:12" ht="15" x14ac:dyDescent="0.25">
      <c r="L129" s="140"/>
    </row>
    <row r="130" spans="12:12" ht="15" x14ac:dyDescent="0.25">
      <c r="L130" s="140"/>
    </row>
    <row r="131" spans="12:12" ht="15" x14ac:dyDescent="0.25">
      <c r="L131" s="140"/>
    </row>
    <row r="132" spans="12:12" ht="15" x14ac:dyDescent="0.25">
      <c r="L132" s="140"/>
    </row>
    <row r="133" spans="12:12" ht="15" x14ac:dyDescent="0.25">
      <c r="L133" s="140"/>
    </row>
    <row r="134" spans="12:12" ht="15" x14ac:dyDescent="0.25">
      <c r="L134" s="140"/>
    </row>
    <row r="135" spans="12:12" ht="15" x14ac:dyDescent="0.25">
      <c r="L135" s="140"/>
    </row>
    <row r="136" spans="12:12" ht="15" x14ac:dyDescent="0.25">
      <c r="L136" s="140"/>
    </row>
    <row r="137" spans="12:12" ht="15" x14ac:dyDescent="0.25">
      <c r="L137" s="140"/>
    </row>
    <row r="138" spans="12:12" ht="15" x14ac:dyDescent="0.25">
      <c r="L138" s="140"/>
    </row>
    <row r="139" spans="12:12" ht="15" x14ac:dyDescent="0.25">
      <c r="L139" s="140"/>
    </row>
    <row r="140" spans="12:12" ht="15" x14ac:dyDescent="0.25">
      <c r="L140" s="140"/>
    </row>
    <row r="141" spans="12:12" ht="15" x14ac:dyDescent="0.25">
      <c r="L141" s="140"/>
    </row>
    <row r="142" spans="12:12" ht="15" x14ac:dyDescent="0.25">
      <c r="L142" s="140"/>
    </row>
    <row r="143" spans="12:12" ht="15" x14ac:dyDescent="0.25">
      <c r="L143" s="140"/>
    </row>
    <row r="144" spans="12:12" ht="15.6" x14ac:dyDescent="0.25">
      <c r="L144" s="136"/>
    </row>
    <row r="145" spans="12:12" ht="15.6" x14ac:dyDescent="0.25">
      <c r="L145" s="126"/>
    </row>
    <row r="146" spans="12:12" ht="15.6" x14ac:dyDescent="0.25">
      <c r="L146" s="136"/>
    </row>
    <row r="147" spans="12:12" ht="15.6" x14ac:dyDescent="0.25">
      <c r="L147" s="136"/>
    </row>
    <row r="148" spans="12:12" ht="15" x14ac:dyDescent="0.25">
      <c r="L148" s="140"/>
    </row>
    <row r="149" spans="12:12" ht="15" x14ac:dyDescent="0.25">
      <c r="L149" s="140"/>
    </row>
    <row r="150" spans="12:12" ht="15" x14ac:dyDescent="0.25">
      <c r="L150" s="140"/>
    </row>
  </sheetData>
  <mergeCells count="1">
    <mergeCell ref="A2:B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3"/>
  <sheetViews>
    <sheetView zoomScale="70" zoomScaleNormal="70" workbookViewId="0">
      <selection activeCell="E1" sqref="E1:E14"/>
    </sheetView>
  </sheetViews>
  <sheetFormatPr defaultRowHeight="14.4" x14ac:dyDescent="0.3"/>
  <cols>
    <col min="1" max="5" width="13.44140625" customWidth="1"/>
    <col min="6" max="6" width="10.109375" bestFit="1" customWidth="1"/>
    <col min="8" max="8" width="19.109375" customWidth="1"/>
    <col min="9" max="9" width="15.5546875" customWidth="1"/>
    <col min="11" max="11" width="14.109375" customWidth="1"/>
    <col min="13" max="13" width="10.109375" bestFit="1" customWidth="1"/>
  </cols>
  <sheetData>
    <row r="1" spans="1:13" x14ac:dyDescent="0.3">
      <c r="A1" s="3" t="s">
        <v>32</v>
      </c>
      <c r="B1" s="4"/>
      <c r="C1" s="5" t="s">
        <v>33</v>
      </c>
      <c r="E1" s="5" t="s">
        <v>34</v>
      </c>
    </row>
    <row r="2" spans="1:13" x14ac:dyDescent="0.3">
      <c r="A2" s="6" t="s">
        <v>20</v>
      </c>
      <c r="B2" s="7"/>
      <c r="C2" s="21">
        <v>18</v>
      </c>
      <c r="E2" s="21">
        <v>14</v>
      </c>
      <c r="H2" s="14" t="s">
        <v>35</v>
      </c>
    </row>
    <row r="3" spans="1:13" x14ac:dyDescent="0.3">
      <c r="A3" s="6" t="s">
        <v>21</v>
      </c>
      <c r="B3" s="7"/>
      <c r="C3" s="21">
        <v>6</v>
      </c>
      <c r="E3" s="21">
        <v>4</v>
      </c>
      <c r="H3" s="27" t="s">
        <v>36</v>
      </c>
    </row>
    <row r="4" spans="1:13" x14ac:dyDescent="0.3">
      <c r="A4" s="6" t="s">
        <v>22</v>
      </c>
      <c r="B4" s="7"/>
      <c r="C4" s="22">
        <v>26</v>
      </c>
      <c r="E4" s="22">
        <v>22</v>
      </c>
      <c r="H4" t="s">
        <v>37</v>
      </c>
      <c r="I4" t="s">
        <v>38</v>
      </c>
      <c r="J4" t="s">
        <v>39</v>
      </c>
      <c r="K4" t="s">
        <v>40</v>
      </c>
    </row>
    <row r="5" spans="1:13" x14ac:dyDescent="0.3">
      <c r="A5" s="6" t="s">
        <v>23</v>
      </c>
      <c r="B5" s="7"/>
      <c r="C5" s="22">
        <v>6</v>
      </c>
      <c r="E5" s="22">
        <v>4</v>
      </c>
      <c r="H5" s="26">
        <v>85</v>
      </c>
      <c r="I5">
        <v>100</v>
      </c>
      <c r="J5">
        <v>1</v>
      </c>
      <c r="K5" s="20">
        <f>(H5*I5)*J5</f>
        <v>8500</v>
      </c>
    </row>
    <row r="6" spans="1:13" x14ac:dyDescent="0.3">
      <c r="A6" s="6" t="s">
        <v>24</v>
      </c>
      <c r="B6" s="7"/>
      <c r="C6" s="22">
        <v>42</v>
      </c>
      <c r="E6" s="22">
        <v>38</v>
      </c>
      <c r="H6" s="26">
        <v>85</v>
      </c>
      <c r="I6">
        <v>100</v>
      </c>
      <c r="J6">
        <v>1</v>
      </c>
      <c r="K6" s="20">
        <f>(H6*I6)*J6</f>
        <v>8500</v>
      </c>
    </row>
    <row r="7" spans="1:13" x14ac:dyDescent="0.3">
      <c r="A7" s="8" t="s">
        <v>20</v>
      </c>
      <c r="C7" s="22">
        <v>18</v>
      </c>
      <c r="E7" s="22">
        <v>16</v>
      </c>
      <c r="H7" t="s">
        <v>41</v>
      </c>
      <c r="I7" t="s">
        <v>38</v>
      </c>
      <c r="K7" t="s">
        <v>40</v>
      </c>
    </row>
    <row r="8" spans="1:13" x14ac:dyDescent="0.3">
      <c r="A8" s="8" t="s">
        <v>21</v>
      </c>
      <c r="C8" s="22">
        <v>6</v>
      </c>
      <c r="E8" s="22">
        <v>4</v>
      </c>
      <c r="H8" s="26">
        <v>25</v>
      </c>
      <c r="I8">
        <v>100</v>
      </c>
      <c r="J8">
        <v>1</v>
      </c>
      <c r="K8" s="20">
        <f>(H8*I8)*J8</f>
        <v>2500</v>
      </c>
    </row>
    <row r="9" spans="1:13" x14ac:dyDescent="0.3">
      <c r="A9" s="6" t="s">
        <v>25</v>
      </c>
      <c r="B9" s="7"/>
      <c r="C9" s="22">
        <v>26</v>
      </c>
      <c r="E9" s="22">
        <v>22</v>
      </c>
    </row>
    <row r="10" spans="1:13" x14ac:dyDescent="0.3">
      <c r="A10" s="6" t="s">
        <v>23</v>
      </c>
      <c r="B10" s="7"/>
      <c r="C10" s="23">
        <v>6</v>
      </c>
      <c r="E10" s="23">
        <v>4</v>
      </c>
      <c r="H10" s="14" t="s">
        <v>42</v>
      </c>
      <c r="I10" s="14"/>
      <c r="J10" s="14"/>
      <c r="K10" s="19">
        <f>K5+K6+K8</f>
        <v>19500</v>
      </c>
    </row>
    <row r="11" spans="1:13" x14ac:dyDescent="0.3">
      <c r="A11" s="6"/>
      <c r="B11" s="7"/>
      <c r="C11" s="24">
        <f>SUM(C2:C10)</f>
        <v>154</v>
      </c>
      <c r="E11" s="24">
        <f>SUM(E2:E10)</f>
        <v>128</v>
      </c>
    </row>
    <row r="12" spans="1:13" x14ac:dyDescent="0.3">
      <c r="A12" s="6" t="s">
        <v>26</v>
      </c>
      <c r="B12" s="9">
        <v>0.24</v>
      </c>
      <c r="C12" s="22">
        <f>(C11+C13)*B12</f>
        <v>41.361936</v>
      </c>
      <c r="D12" s="9">
        <v>0.24</v>
      </c>
      <c r="E12" s="22">
        <f>(E11+E13)*D12</f>
        <v>34.378751999999999</v>
      </c>
      <c r="H12" s="28" t="s">
        <v>43</v>
      </c>
      <c r="I12" s="28"/>
      <c r="J12" s="28"/>
      <c r="K12" s="29">
        <f>K10/B20</f>
        <v>195</v>
      </c>
    </row>
    <row r="13" spans="1:13" ht="15" thickBot="1" x14ac:dyDescent="0.35">
      <c r="A13" s="6" t="s">
        <v>27</v>
      </c>
      <c r="B13" s="9">
        <v>0.1191</v>
      </c>
      <c r="C13" s="22">
        <f>C11*B13</f>
        <v>18.3414</v>
      </c>
      <c r="D13" s="9">
        <v>0.1191</v>
      </c>
      <c r="E13" s="22">
        <f>E11*D13</f>
        <v>15.2448</v>
      </c>
      <c r="M13" s="20"/>
    </row>
    <row r="14" spans="1:13" ht="15" thickBot="1" x14ac:dyDescent="0.35">
      <c r="A14" s="10" t="s">
        <v>28</v>
      </c>
      <c r="B14" s="11"/>
      <c r="C14" s="25">
        <f>SUM(C11:C13)</f>
        <v>213.70333600000001</v>
      </c>
      <c r="E14" s="25">
        <f>SUM(E11:E13)</f>
        <v>177.62355199999999</v>
      </c>
      <c r="K14" s="20"/>
    </row>
    <row r="15" spans="1:13" x14ac:dyDescent="0.3">
      <c r="A15" s="12"/>
      <c r="B15" s="13"/>
      <c r="C15" s="13"/>
      <c r="K15" s="20">
        <f>40*H6</f>
        <v>3400</v>
      </c>
    </row>
    <row r="16" spans="1:13" x14ac:dyDescent="0.3">
      <c r="A16" s="14"/>
      <c r="B16" s="15" t="s">
        <v>29</v>
      </c>
      <c r="C16" s="14" t="s">
        <v>30</v>
      </c>
      <c r="F16" s="16" t="s">
        <v>44</v>
      </c>
    </row>
    <row r="17" spans="1:11" x14ac:dyDescent="0.3">
      <c r="A17" s="17" t="s">
        <v>31</v>
      </c>
      <c r="B17" s="14">
        <f>'Budget Summary'!H17</f>
        <v>0</v>
      </c>
      <c r="C17" s="18">
        <f>B17*C14</f>
        <v>0</v>
      </c>
      <c r="E17" s="19">
        <f>E14*B17</f>
        <v>0</v>
      </c>
      <c r="F17" s="20">
        <f>C17-E17</f>
        <v>0</v>
      </c>
    </row>
    <row r="19" spans="1:11" x14ac:dyDescent="0.3">
      <c r="B19" s="14" t="s">
        <v>45</v>
      </c>
      <c r="C19" s="14"/>
      <c r="D19" s="14"/>
      <c r="E19" s="14" t="s">
        <v>45</v>
      </c>
    </row>
    <row r="20" spans="1:11" ht="15" thickBot="1" x14ac:dyDescent="0.35">
      <c r="B20" s="14">
        <v>100</v>
      </c>
      <c r="E20" s="30">
        <f>C14*B20</f>
        <v>21370.333600000002</v>
      </c>
      <c r="F20" t="s">
        <v>46</v>
      </c>
    </row>
    <row r="21" spans="1:11" x14ac:dyDescent="0.3">
      <c r="E21" s="20">
        <f>'Budget Summary'!M21+'Budget Summary'!M28</f>
        <v>0</v>
      </c>
      <c r="F21" t="s">
        <v>47</v>
      </c>
      <c r="I21" s="31" t="s">
        <v>48</v>
      </c>
      <c r="J21" s="32"/>
      <c r="K21" s="33"/>
    </row>
    <row r="22" spans="1:11" ht="15" thickBot="1" x14ac:dyDescent="0.35">
      <c r="B22" t="s">
        <v>49</v>
      </c>
      <c r="C22" s="20">
        <f>125*K12</f>
        <v>24375</v>
      </c>
      <c r="E22" s="19">
        <f>SUM(E20:E21)</f>
        <v>21370.333600000002</v>
      </c>
      <c r="F22" t="s">
        <v>50</v>
      </c>
      <c r="I22" s="34">
        <v>0.8</v>
      </c>
      <c r="J22" s="35"/>
      <c r="K22" s="36">
        <f>(I22*B20)*K12</f>
        <v>15600</v>
      </c>
    </row>
    <row r="23" spans="1:11" x14ac:dyDescent="0.3">
      <c r="E23" s="20">
        <f>E22/100</f>
        <v>213.70333600000001</v>
      </c>
      <c r="F23" t="s">
        <v>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9"/>
  <sheetViews>
    <sheetView zoomScale="80" zoomScaleNormal="80" workbookViewId="0">
      <selection activeCell="K9" sqref="K9"/>
    </sheetView>
  </sheetViews>
  <sheetFormatPr defaultRowHeight="14.4" x14ac:dyDescent="0.3"/>
  <cols>
    <col min="4" max="4" width="11.88671875" customWidth="1"/>
    <col min="9" max="9" width="11.88671875" customWidth="1"/>
    <col min="14" max="14" width="11.88671875" customWidth="1"/>
    <col min="16" max="16" width="11.109375" bestFit="1" customWidth="1"/>
  </cols>
  <sheetData>
    <row r="1" spans="1:20" ht="15" thickBot="1" x14ac:dyDescent="0.35">
      <c r="A1" s="3" t="s">
        <v>32</v>
      </c>
      <c r="B1" s="4"/>
      <c r="C1" s="46"/>
      <c r="D1" s="43" t="s">
        <v>52</v>
      </c>
      <c r="F1" s="3" t="s">
        <v>32</v>
      </c>
      <c r="G1" s="4"/>
      <c r="H1" s="46"/>
      <c r="I1" s="43" t="s">
        <v>52</v>
      </c>
      <c r="K1" s="3" t="s">
        <v>32</v>
      </c>
      <c r="L1" s="4"/>
      <c r="M1" s="46"/>
      <c r="N1" s="43" t="s">
        <v>52</v>
      </c>
    </row>
    <row r="2" spans="1:20" ht="15" thickBot="1" x14ac:dyDescent="0.35">
      <c r="A2" s="6" t="s">
        <v>20</v>
      </c>
      <c r="B2" s="7"/>
      <c r="C2" s="47"/>
      <c r="D2" s="44">
        <v>20</v>
      </c>
      <c r="F2" s="6" t="s">
        <v>20</v>
      </c>
      <c r="G2" s="7"/>
      <c r="H2" s="47"/>
      <c r="I2" s="44">
        <v>20</v>
      </c>
      <c r="K2" s="6" t="s">
        <v>20</v>
      </c>
      <c r="L2" s="7"/>
      <c r="M2" s="47"/>
      <c r="N2" s="44">
        <v>20</v>
      </c>
      <c r="Q2" s="287" t="s">
        <v>53</v>
      </c>
      <c r="R2" s="288"/>
      <c r="S2" s="288"/>
      <c r="T2" s="289"/>
    </row>
    <row r="3" spans="1:20" x14ac:dyDescent="0.3">
      <c r="A3" s="6" t="s">
        <v>21</v>
      </c>
      <c r="B3" s="7"/>
      <c r="C3" s="47"/>
      <c r="D3" s="44">
        <v>12</v>
      </c>
      <c r="F3" s="6" t="s">
        <v>21</v>
      </c>
      <c r="G3" s="7"/>
      <c r="H3" s="47"/>
      <c r="I3" s="44">
        <v>12</v>
      </c>
      <c r="K3" s="6" t="s">
        <v>21</v>
      </c>
      <c r="L3" s="7"/>
      <c r="M3" s="47"/>
      <c r="N3" s="44">
        <v>12</v>
      </c>
      <c r="Q3" s="52" t="s">
        <v>54</v>
      </c>
      <c r="R3" s="53"/>
      <c r="S3" s="53"/>
      <c r="T3" s="54"/>
    </row>
    <row r="4" spans="1:20" x14ac:dyDescent="0.3">
      <c r="A4" s="6" t="s">
        <v>22</v>
      </c>
      <c r="B4" s="7"/>
      <c r="C4" s="47"/>
      <c r="D4" s="39">
        <v>26.53</v>
      </c>
      <c r="F4" s="6" t="s">
        <v>22</v>
      </c>
      <c r="G4" s="7"/>
      <c r="H4" s="47"/>
      <c r="I4" s="39">
        <v>26.53</v>
      </c>
      <c r="K4" s="6" t="s">
        <v>22</v>
      </c>
      <c r="L4" s="7"/>
      <c r="M4" s="47"/>
      <c r="N4" s="39">
        <v>26.53</v>
      </c>
      <c r="Q4" s="55"/>
      <c r="R4" s="56" t="s">
        <v>55</v>
      </c>
      <c r="S4" s="57">
        <v>85</v>
      </c>
      <c r="T4" s="58" t="s">
        <v>56</v>
      </c>
    </row>
    <row r="5" spans="1:20" x14ac:dyDescent="0.3">
      <c r="A5" s="6" t="s">
        <v>23</v>
      </c>
      <c r="B5" s="7"/>
      <c r="C5" s="47"/>
      <c r="D5" s="39">
        <v>18</v>
      </c>
      <c r="F5" s="6" t="s">
        <v>23</v>
      </c>
      <c r="G5" s="7"/>
      <c r="H5" s="47"/>
      <c r="I5" s="39">
        <v>18</v>
      </c>
      <c r="K5" s="6" t="s">
        <v>23</v>
      </c>
      <c r="L5" s="7"/>
      <c r="M5" s="47"/>
      <c r="N5" s="39">
        <v>18</v>
      </c>
      <c r="Q5" s="55"/>
      <c r="R5" s="56" t="s">
        <v>57</v>
      </c>
      <c r="S5" s="57">
        <v>95</v>
      </c>
      <c r="T5" s="58" t="s">
        <v>56</v>
      </c>
    </row>
    <row r="6" spans="1:20" x14ac:dyDescent="0.3">
      <c r="A6" s="6" t="s">
        <v>24</v>
      </c>
      <c r="B6" s="7"/>
      <c r="C6" s="47"/>
      <c r="D6" s="39">
        <v>49</v>
      </c>
      <c r="F6" s="6" t="s">
        <v>24</v>
      </c>
      <c r="G6" s="7"/>
      <c r="H6" s="47"/>
      <c r="I6" s="39">
        <v>49</v>
      </c>
      <c r="K6" s="6" t="s">
        <v>24</v>
      </c>
      <c r="L6" s="7"/>
      <c r="M6" s="47"/>
      <c r="N6" s="39">
        <v>49</v>
      </c>
      <c r="Q6" s="55"/>
      <c r="R6" s="56" t="s">
        <v>24</v>
      </c>
      <c r="S6" s="57">
        <v>85</v>
      </c>
      <c r="T6" s="58" t="s">
        <v>58</v>
      </c>
    </row>
    <row r="7" spans="1:20" x14ac:dyDescent="0.3">
      <c r="A7" s="8" t="s">
        <v>20</v>
      </c>
      <c r="C7" s="47"/>
      <c r="D7" s="39">
        <v>20</v>
      </c>
      <c r="F7" s="8" t="s">
        <v>20</v>
      </c>
      <c r="H7" s="47"/>
      <c r="I7" s="39">
        <v>20</v>
      </c>
      <c r="K7" s="8" t="s">
        <v>20</v>
      </c>
      <c r="M7" s="47"/>
      <c r="N7" s="39">
        <v>20</v>
      </c>
      <c r="Q7" s="59" t="s">
        <v>59</v>
      </c>
      <c r="R7" s="56"/>
      <c r="S7" s="57"/>
      <c r="T7" s="58"/>
    </row>
    <row r="8" spans="1:20" x14ac:dyDescent="0.3">
      <c r="A8" s="8" t="s">
        <v>21</v>
      </c>
      <c r="C8" s="47"/>
      <c r="D8" s="39">
        <v>12</v>
      </c>
      <c r="F8" s="8" t="s">
        <v>21</v>
      </c>
      <c r="H8" s="47"/>
      <c r="I8" s="39">
        <v>12</v>
      </c>
      <c r="K8" s="8" t="s">
        <v>21</v>
      </c>
      <c r="M8" s="47"/>
      <c r="N8" s="39">
        <v>12</v>
      </c>
      <c r="Q8" s="55"/>
      <c r="R8" s="56" t="s">
        <v>55</v>
      </c>
      <c r="S8" s="57">
        <v>70</v>
      </c>
      <c r="T8" s="58" t="s">
        <v>60</v>
      </c>
    </row>
    <row r="9" spans="1:20" ht="15" thickBot="1" x14ac:dyDescent="0.35">
      <c r="A9" s="6" t="s">
        <v>25</v>
      </c>
      <c r="B9" s="7"/>
      <c r="C9" s="47"/>
      <c r="D9" s="39">
        <v>26.53</v>
      </c>
      <c r="F9" s="6" t="s">
        <v>25</v>
      </c>
      <c r="G9" s="7"/>
      <c r="H9" s="47"/>
      <c r="I9" s="39">
        <v>26.53</v>
      </c>
      <c r="K9" s="6" t="s">
        <v>25</v>
      </c>
      <c r="L9" s="7"/>
      <c r="M9" s="47"/>
      <c r="N9" s="39">
        <v>26.53</v>
      </c>
      <c r="Q9" s="60"/>
      <c r="R9" s="61" t="s">
        <v>57</v>
      </c>
      <c r="S9" s="62">
        <v>85</v>
      </c>
      <c r="T9" s="63" t="s">
        <v>60</v>
      </c>
    </row>
    <row r="10" spans="1:20" x14ac:dyDescent="0.3">
      <c r="A10" s="6" t="s">
        <v>23</v>
      </c>
      <c r="B10" s="7"/>
      <c r="C10" s="47"/>
      <c r="D10" s="45">
        <v>12</v>
      </c>
      <c r="F10" s="6" t="s">
        <v>23</v>
      </c>
      <c r="G10" s="7"/>
      <c r="H10" s="47"/>
      <c r="I10" s="45">
        <v>12</v>
      </c>
      <c r="K10" s="6" t="s">
        <v>23</v>
      </c>
      <c r="L10" s="7"/>
      <c r="M10" s="47"/>
      <c r="N10" s="45">
        <v>12</v>
      </c>
      <c r="Q10" s="64"/>
      <c r="R10" s="64"/>
      <c r="S10" s="64"/>
      <c r="T10" s="64"/>
    </row>
    <row r="11" spans="1:20" ht="15" thickBot="1" x14ac:dyDescent="0.35">
      <c r="A11" s="6"/>
      <c r="B11" s="7"/>
      <c r="C11" s="41"/>
      <c r="D11" s="38">
        <f>SUM(D2:D10)</f>
        <v>196.06</v>
      </c>
      <c r="F11" s="6"/>
      <c r="G11" s="7"/>
      <c r="H11" s="41"/>
      <c r="I11" s="38">
        <f>SUM(I2:I10)</f>
        <v>196.06</v>
      </c>
      <c r="K11" s="6"/>
      <c r="L11" s="7"/>
      <c r="M11" s="41"/>
      <c r="N11" s="38">
        <f>SUM(N2:N10)</f>
        <v>196.06</v>
      </c>
      <c r="Q11" s="64"/>
      <c r="R11" s="64"/>
      <c r="S11" s="64"/>
      <c r="T11" s="64"/>
    </row>
    <row r="12" spans="1:20" ht="15" thickBot="1" x14ac:dyDescent="0.35">
      <c r="A12" s="6" t="s">
        <v>26</v>
      </c>
      <c r="B12" s="9">
        <v>0.24</v>
      </c>
      <c r="C12" s="42"/>
      <c r="D12" s="39">
        <f>(D11+D13)*B12</f>
        <v>50.348208</v>
      </c>
      <c r="F12" s="6" t="s">
        <v>26</v>
      </c>
      <c r="G12" s="9">
        <v>0.24</v>
      </c>
      <c r="H12" s="42"/>
      <c r="I12" s="39">
        <f>(I11+I13)*G12</f>
        <v>50.348208</v>
      </c>
      <c r="K12" s="6" t="s">
        <v>26</v>
      </c>
      <c r="L12" s="9">
        <v>0.24</v>
      </c>
      <c r="M12" s="42"/>
      <c r="N12" s="39">
        <f>(N11+N13)*L12</f>
        <v>50.348208</v>
      </c>
      <c r="Q12" s="290" t="s">
        <v>61</v>
      </c>
      <c r="R12" s="291"/>
      <c r="S12" s="291"/>
      <c r="T12" s="292"/>
    </row>
    <row r="13" spans="1:20" ht="15" thickBot="1" x14ac:dyDescent="0.35">
      <c r="A13" s="6" t="s">
        <v>27</v>
      </c>
      <c r="B13" s="9">
        <v>7.0000000000000007E-2</v>
      </c>
      <c r="C13" s="42"/>
      <c r="D13" s="39">
        <f>D11*B13</f>
        <v>13.724200000000002</v>
      </c>
      <c r="F13" s="6" t="s">
        <v>27</v>
      </c>
      <c r="G13" s="9">
        <v>7.0000000000000007E-2</v>
      </c>
      <c r="H13" s="42"/>
      <c r="I13" s="39">
        <f>I11*G13</f>
        <v>13.724200000000002</v>
      </c>
      <c r="K13" s="6" t="s">
        <v>27</v>
      </c>
      <c r="L13" s="9">
        <v>7.0000000000000007E-2</v>
      </c>
      <c r="M13" s="42"/>
      <c r="N13" s="39">
        <f>N11*L13</f>
        <v>13.724200000000002</v>
      </c>
      <c r="Q13" s="52" t="s">
        <v>59</v>
      </c>
      <c r="R13" s="53"/>
      <c r="S13" s="53"/>
      <c r="T13" s="54"/>
    </row>
    <row r="14" spans="1:20" ht="15" thickBot="1" x14ac:dyDescent="0.35">
      <c r="A14" s="10" t="s">
        <v>28</v>
      </c>
      <c r="B14" s="11"/>
      <c r="C14" s="41"/>
      <c r="D14" s="40">
        <f>SUM(D11:D13)</f>
        <v>260.132408</v>
      </c>
      <c r="F14" s="10" t="s">
        <v>28</v>
      </c>
      <c r="G14" s="11"/>
      <c r="H14" s="41"/>
      <c r="I14" s="40">
        <f>SUM(I11:I13)</f>
        <v>260.132408</v>
      </c>
      <c r="K14" s="10" t="s">
        <v>28</v>
      </c>
      <c r="L14" s="11"/>
      <c r="M14" s="41"/>
      <c r="N14" s="40">
        <f>SUM(N11:N13)</f>
        <v>260.132408</v>
      </c>
      <c r="Q14" s="55"/>
      <c r="R14" s="56" t="s">
        <v>55</v>
      </c>
      <c r="S14" s="57">
        <v>80</v>
      </c>
      <c r="T14" s="58" t="s">
        <v>56</v>
      </c>
    </row>
    <row r="15" spans="1:20" x14ac:dyDescent="0.3">
      <c r="A15" s="12"/>
      <c r="B15" s="13"/>
      <c r="C15" s="46"/>
      <c r="D15" s="46"/>
      <c r="F15" s="12"/>
      <c r="G15" s="13"/>
      <c r="H15" s="46"/>
      <c r="I15" s="46"/>
      <c r="K15" s="12"/>
      <c r="L15" s="13"/>
      <c r="M15" s="46"/>
      <c r="N15" s="46"/>
      <c r="Q15" s="55"/>
      <c r="R15" s="56" t="s">
        <v>57</v>
      </c>
      <c r="S15" s="57">
        <v>85</v>
      </c>
      <c r="T15" s="58" t="s">
        <v>56</v>
      </c>
    </row>
    <row r="16" spans="1:20" x14ac:dyDescent="0.3">
      <c r="A16" s="14"/>
      <c r="B16" s="15" t="s">
        <v>29</v>
      </c>
      <c r="C16" s="50"/>
      <c r="D16" s="46"/>
      <c r="F16" s="14"/>
      <c r="G16" s="15" t="s">
        <v>29</v>
      </c>
      <c r="H16" s="50"/>
      <c r="I16" s="46"/>
      <c r="K16" s="14"/>
      <c r="L16" s="15" t="s">
        <v>29</v>
      </c>
      <c r="M16" s="50"/>
      <c r="N16" s="46"/>
      <c r="Q16" s="55"/>
      <c r="R16" s="56" t="s">
        <v>24</v>
      </c>
      <c r="S16" s="57">
        <v>75</v>
      </c>
      <c r="T16" s="58" t="s">
        <v>58</v>
      </c>
    </row>
    <row r="17" spans="1:20" x14ac:dyDescent="0.3">
      <c r="A17" s="17" t="s">
        <v>31</v>
      </c>
      <c r="B17" s="14">
        <v>85</v>
      </c>
      <c r="C17" s="48"/>
      <c r="D17" s="49">
        <f>D14*B17</f>
        <v>22111.254679999998</v>
      </c>
      <c r="F17" s="17" t="s">
        <v>31</v>
      </c>
      <c r="G17" s="14">
        <v>80</v>
      </c>
      <c r="H17" s="48"/>
      <c r="I17" s="49">
        <f>I14*G17</f>
        <v>20810.592639999999</v>
      </c>
      <c r="K17" s="17" t="s">
        <v>31</v>
      </c>
      <c r="L17" s="14">
        <v>50</v>
      </c>
      <c r="M17" s="48"/>
      <c r="N17" s="49">
        <f>N14*L17</f>
        <v>13006.6204</v>
      </c>
      <c r="P17" s="20">
        <f>SUM(D17+I17+N17)</f>
        <v>55928.467720000001</v>
      </c>
      <c r="Q17" s="59" t="s">
        <v>62</v>
      </c>
      <c r="R17" s="56"/>
      <c r="S17" s="57"/>
      <c r="T17" s="58"/>
    </row>
    <row r="18" spans="1:20" x14ac:dyDescent="0.3">
      <c r="C18" s="46"/>
      <c r="D18" s="46"/>
      <c r="H18" s="46"/>
      <c r="I18" s="46"/>
      <c r="M18" s="46"/>
      <c r="N18" s="46"/>
      <c r="Q18" s="55"/>
      <c r="R18" s="56" t="s">
        <v>55</v>
      </c>
      <c r="S18" s="57">
        <v>65</v>
      </c>
      <c r="T18" s="58" t="s">
        <v>60</v>
      </c>
    </row>
    <row r="19" spans="1:20" ht="15" thickBot="1" x14ac:dyDescent="0.35">
      <c r="B19" s="14"/>
      <c r="C19" s="46"/>
      <c r="D19" s="46"/>
      <c r="G19" s="14"/>
      <c r="H19" s="46"/>
      <c r="I19" s="46"/>
      <c r="L19" s="14"/>
      <c r="M19" s="46"/>
      <c r="N19" s="46"/>
      <c r="Q19" s="60"/>
      <c r="R19" s="61" t="s">
        <v>57</v>
      </c>
      <c r="S19" s="62">
        <v>80</v>
      </c>
      <c r="T19" s="63" t="s">
        <v>60</v>
      </c>
    </row>
    <row r="20" spans="1:20" x14ac:dyDescent="0.3">
      <c r="B20" s="14"/>
      <c r="C20" s="46"/>
      <c r="D20" s="48"/>
      <c r="G20" s="14"/>
      <c r="H20" s="46"/>
      <c r="I20" s="48"/>
      <c r="L20" s="14"/>
      <c r="M20" s="46"/>
      <c r="N20" s="48"/>
      <c r="Q20" s="64"/>
      <c r="R20" s="64"/>
      <c r="S20" s="64"/>
      <c r="T20" s="64"/>
    </row>
    <row r="21" spans="1:20" ht="15" thickBot="1" x14ac:dyDescent="0.35">
      <c r="C21" s="46"/>
      <c r="D21" s="46"/>
      <c r="H21" s="46"/>
      <c r="I21" s="46"/>
      <c r="M21" s="46"/>
      <c r="N21" s="46"/>
      <c r="Q21" s="64"/>
      <c r="R21" s="64"/>
      <c r="S21" s="64"/>
      <c r="T21" s="64"/>
    </row>
    <row r="22" spans="1:20" ht="15" thickBot="1" x14ac:dyDescent="0.35">
      <c r="C22" s="46"/>
      <c r="D22" s="46"/>
      <c r="H22" s="46"/>
      <c r="I22" s="46"/>
      <c r="M22" s="46"/>
      <c r="N22" s="46"/>
      <c r="Q22" s="293" t="s">
        <v>63</v>
      </c>
      <c r="R22" s="294"/>
      <c r="S22" s="294"/>
      <c r="T22" s="295"/>
    </row>
    <row r="23" spans="1:20" x14ac:dyDescent="0.3">
      <c r="C23" s="46"/>
      <c r="D23" s="48"/>
      <c r="H23" s="46"/>
      <c r="I23" s="48"/>
      <c r="M23" s="46"/>
      <c r="N23" s="48"/>
      <c r="Q23" s="52" t="s">
        <v>62</v>
      </c>
      <c r="R23" s="53"/>
      <c r="S23" s="53"/>
      <c r="T23" s="54"/>
    </row>
    <row r="24" spans="1:20" x14ac:dyDescent="0.3">
      <c r="Q24" s="55"/>
      <c r="R24" s="56" t="s">
        <v>55</v>
      </c>
      <c r="S24" s="57">
        <v>50</v>
      </c>
      <c r="T24" s="58" t="s">
        <v>56</v>
      </c>
    </row>
    <row r="25" spans="1:20" x14ac:dyDescent="0.3">
      <c r="A25" s="14"/>
      <c r="B25" s="14"/>
      <c r="D25" s="19"/>
      <c r="F25" s="14"/>
      <c r="G25" s="14"/>
      <c r="I25" s="19"/>
      <c r="K25" s="14"/>
      <c r="L25" s="14"/>
      <c r="N25" s="19"/>
      <c r="Q25" s="55"/>
      <c r="R25" s="56" t="s">
        <v>57</v>
      </c>
      <c r="S25" s="57">
        <v>60</v>
      </c>
      <c r="T25" s="58" t="s">
        <v>56</v>
      </c>
    </row>
    <row r="26" spans="1:20" x14ac:dyDescent="0.3">
      <c r="B26" s="51"/>
      <c r="G26" s="51"/>
      <c r="L26" s="51"/>
      <c r="Q26" s="55"/>
      <c r="R26" s="56" t="s">
        <v>24</v>
      </c>
      <c r="S26" s="57">
        <v>50</v>
      </c>
      <c r="T26" s="58" t="s">
        <v>58</v>
      </c>
    </row>
    <row r="27" spans="1:20" x14ac:dyDescent="0.3">
      <c r="Q27" s="59" t="s">
        <v>64</v>
      </c>
      <c r="R27" s="56"/>
      <c r="S27" s="57"/>
      <c r="T27" s="58"/>
    </row>
    <row r="28" spans="1:20" x14ac:dyDescent="0.3">
      <c r="Q28" s="55"/>
      <c r="R28" s="56" t="s">
        <v>55</v>
      </c>
      <c r="S28" s="57">
        <v>40</v>
      </c>
      <c r="T28" s="58" t="s">
        <v>60</v>
      </c>
    </row>
    <row r="29" spans="1:20" ht="15" thickBot="1" x14ac:dyDescent="0.35">
      <c r="Q29" s="60"/>
      <c r="R29" s="61" t="s">
        <v>57</v>
      </c>
      <c r="S29" s="62">
        <v>50</v>
      </c>
      <c r="T29" s="63" t="s">
        <v>60</v>
      </c>
    </row>
  </sheetData>
  <mergeCells count="3">
    <mergeCell ref="Q2:T2"/>
    <mergeCell ref="Q12:T12"/>
    <mergeCell ref="Q22:T2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5659C2B9395458018880B469EB1DB" ma:contentTypeVersion="10" ma:contentTypeDescription="Create a new document." ma:contentTypeScope="" ma:versionID="986c18be3c6b651e99f8d79652d7b0e3">
  <xsd:schema xmlns:xsd="http://www.w3.org/2001/XMLSchema" xmlns:xs="http://www.w3.org/2001/XMLSchema" xmlns:p="http://schemas.microsoft.com/office/2006/metadata/properties" xmlns:ns2="da766425-94d1-43d6-acec-7bdf8b0cc625" xmlns:ns3="9f37c495-a8f2-4970-a71f-08050f15a5aa" targetNamespace="http://schemas.microsoft.com/office/2006/metadata/properties" ma:root="true" ma:fieldsID="ff690605e68c34803e69e15d88d95897" ns2:_="" ns3:_="">
    <xsd:import namespace="da766425-94d1-43d6-acec-7bdf8b0cc625"/>
    <xsd:import namespace="9f37c495-a8f2-4970-a71f-08050f15a5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66425-94d1-43d6-acec-7bdf8b0cc6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37c495-a8f2-4970-a71f-08050f15a5a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DC8F6F-7383-4D67-A139-AA691AF7B535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dd97c74-5ef0-47a1-a0c0-112a138906c0"/>
    <ds:schemaRef ds:uri="bb5988d6-8fef-43bf-8684-73b55c79ce3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D11C2A7-C660-4E1A-9948-A3D10ADA02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7BF154-AA00-49FB-8194-EE03DBB208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Budget Summary</vt:lpstr>
      <vt:lpstr>Registration Revenue</vt:lpstr>
      <vt:lpstr>Sponsor Rev &amp; Reg Detail</vt:lpstr>
      <vt:lpstr>Sponsorship Detail</vt:lpstr>
      <vt:lpstr>Audio Visual</vt:lpstr>
      <vt:lpstr>Expo</vt:lpstr>
      <vt:lpstr>F&amp;B</vt:lpstr>
      <vt:lpstr>F&amp;B Expense</vt:lpstr>
      <vt:lpstr>F&amp;B Final GTD Exp</vt:lpstr>
      <vt:lpstr>Attendee Giveaways</vt:lpstr>
      <vt:lpstr>Marketing &amp; Branding</vt:lpstr>
      <vt:lpstr>Event Management Systems</vt:lpstr>
      <vt:lpstr>Event Outsourced Services</vt:lpstr>
      <vt:lpstr>Event Supplies</vt:lpstr>
      <vt:lpstr>Travel Related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Amy</dc:creator>
  <cp:keywords/>
  <dc:description/>
  <cp:lastModifiedBy>Addison, Christopher B.</cp:lastModifiedBy>
  <cp:revision/>
  <dcterms:created xsi:type="dcterms:W3CDTF">2013-12-18T17:31:38Z</dcterms:created>
  <dcterms:modified xsi:type="dcterms:W3CDTF">2019-12-03T18:24:07Z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0x010100FF55659C2B9395458018880B469EB1DB</vt:lpwstr>
  </property>
</Properties>
</file>