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dgov-my.sharepoint.com/personal/atescher_nd_gov/Documents/Data/Finance Facts/2026 Files/"/>
    </mc:Choice>
  </mc:AlternateContent>
  <xr:revisionPtr revIDLastSave="509" documentId="8_{B47549EF-01A8-4896-BCA1-7F3D09351035}" xr6:coauthVersionLast="47" xr6:coauthVersionMax="47" xr10:uidLastSave="{224EC4A2-7E09-48BA-8B6D-2E2C7215BE60}"/>
  <bookViews>
    <workbookView xWindow="28680" yWindow="-870" windowWidth="29040" windowHeight="17520" activeTab="1" xr2:uid="{00000000-000D-0000-FFFF-FFFF00000000}"/>
  </bookViews>
  <sheets>
    <sheet name="Appendix" sheetId="2" r:id="rId1"/>
    <sheet name="SPRD190" sheetId="1" r:id="rId2"/>
  </sheets>
  <externalReferences>
    <externalReference r:id="rId3"/>
  </externalReferences>
  <definedNames>
    <definedName name="_xlnm._FilterDatabase" localSheetId="1" hidden="1">SPRD190!$A$6:$AV$177</definedName>
    <definedName name="Data">SPRD190!$A$6:$AX$176</definedName>
    <definedName name="_xlnm.Print_Titles" localSheetId="1">SPRD190!$A:$B,SPRD190!$1:$6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177" i="1" l="1"/>
  <c r="AS177" i="1"/>
  <c r="S177" i="1" a="1"/>
  <c r="S177" i="1" s="1"/>
  <c r="Z116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R177" i="1"/>
  <c r="R176" i="1"/>
  <c r="R175" i="1"/>
  <c r="R174" i="1"/>
  <c r="R173" i="1"/>
  <c r="R172" i="1"/>
  <c r="R171" i="1"/>
  <c r="R170" i="1"/>
  <c r="R169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7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AU176" i="1" l="1"/>
  <c r="AU175" i="1"/>
  <c r="AU174" i="1"/>
  <c r="AU173" i="1"/>
  <c r="AU172" i="1"/>
  <c r="AU171" i="1"/>
  <c r="AU170" i="1"/>
  <c r="AU169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Z177" i="1" l="1" a="1"/>
  <c r="Z177" i="1" s="1"/>
  <c r="AU7" i="1" l="1"/>
  <c r="AR177" i="1"/>
  <c r="AV177" i="1" l="1"/>
  <c r="AL177" i="1"/>
  <c r="AJ177" i="1"/>
  <c r="AI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P177" i="1"/>
  <c r="AO177" i="1"/>
  <c r="AN177" i="1"/>
  <c r="AM177" i="1"/>
  <c r="AK177" i="1"/>
  <c r="AH177" i="1"/>
  <c r="AG177" i="1"/>
  <c r="AF176" i="1"/>
  <c r="AF168" i="1"/>
  <c r="AF160" i="1"/>
  <c r="AF152" i="1"/>
  <c r="AF144" i="1"/>
  <c r="AF136" i="1"/>
  <c r="AF128" i="1"/>
  <c r="AF120" i="1"/>
  <c r="AF112" i="1"/>
  <c r="AF104" i="1"/>
  <c r="AF96" i="1"/>
  <c r="AF88" i="1"/>
  <c r="AF85" i="1"/>
  <c r="AF84" i="1"/>
  <c r="AF76" i="1"/>
  <c r="AF68" i="1"/>
  <c r="AF62" i="1"/>
  <c r="AF56" i="1"/>
  <c r="AF45" i="1"/>
  <c r="AF37" i="1"/>
  <c r="AF29" i="1"/>
  <c r="AF21" i="1"/>
  <c r="AD177" i="1"/>
  <c r="AF13" i="1"/>
  <c r="AE177" i="1"/>
  <c r="AC177" i="1"/>
  <c r="AB177" i="1"/>
  <c r="AF7" i="1"/>
  <c r="U177" i="1" a="1"/>
  <c r="U177" i="1" s="1"/>
  <c r="AF10" i="1" l="1"/>
  <c r="AF18" i="1"/>
  <c r="AF26" i="1"/>
  <c r="AF34" i="1"/>
  <c r="AF42" i="1"/>
  <c r="AF53" i="1"/>
  <c r="AF61" i="1"/>
  <c r="AF65" i="1"/>
  <c r="AF73" i="1"/>
  <c r="AF81" i="1"/>
  <c r="AF93" i="1"/>
  <c r="AF101" i="1"/>
  <c r="AF109" i="1"/>
  <c r="AF117" i="1"/>
  <c r="AF125" i="1"/>
  <c r="AF133" i="1"/>
  <c r="AF141" i="1"/>
  <c r="AF149" i="1"/>
  <c r="AF157" i="1"/>
  <c r="AF165" i="1"/>
  <c r="AF173" i="1"/>
  <c r="AF15" i="1"/>
  <c r="AF23" i="1"/>
  <c r="AF31" i="1"/>
  <c r="AF39" i="1"/>
  <c r="AF47" i="1"/>
  <c r="AF50" i="1"/>
  <c r="AF58" i="1"/>
  <c r="AF70" i="1"/>
  <c r="AF78" i="1"/>
  <c r="AF90" i="1"/>
  <c r="AF98" i="1"/>
  <c r="AF106" i="1"/>
  <c r="AF114" i="1"/>
  <c r="AF122" i="1"/>
  <c r="AF130" i="1"/>
  <c r="AF138" i="1"/>
  <c r="AF146" i="1"/>
  <c r="AF154" i="1"/>
  <c r="AF162" i="1"/>
  <c r="AF170" i="1"/>
  <c r="AF40" i="1"/>
  <c r="AF79" i="1"/>
  <c r="AF91" i="1"/>
  <c r="AF147" i="1"/>
  <c r="AF163" i="1"/>
  <c r="AF41" i="1"/>
  <c r="AF49" i="1"/>
  <c r="AF52" i="1"/>
  <c r="AF60" i="1"/>
  <c r="AF64" i="1"/>
  <c r="AF72" i="1"/>
  <c r="AF80" i="1"/>
  <c r="AF92" i="1"/>
  <c r="AF100" i="1"/>
  <c r="AF108" i="1"/>
  <c r="AF116" i="1"/>
  <c r="AF124" i="1"/>
  <c r="AF132" i="1"/>
  <c r="AF140" i="1"/>
  <c r="AF148" i="1"/>
  <c r="AF156" i="1"/>
  <c r="AF164" i="1"/>
  <c r="AF172" i="1"/>
  <c r="AQ7" i="1"/>
  <c r="AF16" i="1"/>
  <c r="AF63" i="1"/>
  <c r="AF71" i="1"/>
  <c r="AF107" i="1"/>
  <c r="AF115" i="1"/>
  <c r="AF131" i="1"/>
  <c r="AF139" i="1"/>
  <c r="AF9" i="1"/>
  <c r="AF22" i="1"/>
  <c r="AF30" i="1"/>
  <c r="AF38" i="1"/>
  <c r="AF46" i="1"/>
  <c r="AF57" i="1"/>
  <c r="AF69" i="1"/>
  <c r="AF77" i="1"/>
  <c r="AF89" i="1"/>
  <c r="AF97" i="1"/>
  <c r="AF105" i="1"/>
  <c r="AF113" i="1"/>
  <c r="AF121" i="1"/>
  <c r="AF129" i="1"/>
  <c r="AF137" i="1"/>
  <c r="AF145" i="1"/>
  <c r="AF153" i="1"/>
  <c r="AF161" i="1"/>
  <c r="AF169" i="1"/>
  <c r="AA177" i="1"/>
  <c r="AF8" i="1"/>
  <c r="AF24" i="1"/>
  <c r="AF51" i="1"/>
  <c r="AF123" i="1"/>
  <c r="AF14" i="1"/>
  <c r="AF27" i="1"/>
  <c r="AF35" i="1"/>
  <c r="AF43" i="1"/>
  <c r="AF54" i="1"/>
  <c r="AF66" i="1"/>
  <c r="AF74" i="1"/>
  <c r="AF82" i="1"/>
  <c r="AF86" i="1"/>
  <c r="AF94" i="1"/>
  <c r="AF102" i="1"/>
  <c r="AF110" i="1"/>
  <c r="AF118" i="1"/>
  <c r="AF126" i="1"/>
  <c r="AF134" i="1"/>
  <c r="AF142" i="1"/>
  <c r="AF150" i="1"/>
  <c r="AF158" i="1"/>
  <c r="AF166" i="1"/>
  <c r="AF174" i="1"/>
  <c r="AF32" i="1"/>
  <c r="AF48" i="1"/>
  <c r="AF59" i="1"/>
  <c r="AF99" i="1"/>
  <c r="AF155" i="1"/>
  <c r="AF171" i="1"/>
  <c r="AF17" i="1"/>
  <c r="AF25" i="1"/>
  <c r="AF33" i="1"/>
  <c r="AF11" i="1"/>
  <c r="AF19" i="1"/>
  <c r="AF12" i="1"/>
  <c r="AF20" i="1"/>
  <c r="AF28" i="1"/>
  <c r="AF36" i="1"/>
  <c r="AF44" i="1"/>
  <c r="AF55" i="1"/>
  <c r="AF67" i="1"/>
  <c r="AF75" i="1"/>
  <c r="AF83" i="1"/>
  <c r="AF87" i="1"/>
  <c r="AF95" i="1"/>
  <c r="AF103" i="1"/>
  <c r="AF111" i="1"/>
  <c r="AF119" i="1"/>
  <c r="AF127" i="1"/>
  <c r="AF135" i="1"/>
  <c r="AF143" i="1"/>
  <c r="AF151" i="1"/>
  <c r="AF159" i="1"/>
  <c r="AF167" i="1"/>
  <c r="AF175" i="1"/>
  <c r="AQ177" i="1" l="1"/>
  <c r="AF177" i="1"/>
  <c r="W177" i="1" a="1"/>
  <c r="W177" i="1" s="1"/>
  <c r="X177" i="1" a="1"/>
  <c r="X177" i="1" s="1"/>
  <c r="Y177" i="1" a="1"/>
  <c r="Y177" i="1" s="1"/>
  <c r="V177" i="1" a="1"/>
  <c r="V177" i="1" s="1"/>
  <c r="T177" i="1" a="1"/>
  <c r="T177" i="1" s="1"/>
  <c r="Q177" i="1" l="1"/>
  <c r="P177" i="1"/>
  <c r="AU177" i="1" s="1"/>
  <c r="O177" i="1"/>
  <c r="N177" i="1"/>
  <c r="M177" i="1"/>
  <c r="L177" i="1"/>
  <c r="K177" i="1"/>
  <c r="J177" i="1"/>
  <c r="I177" i="1"/>
  <c r="H177" i="1"/>
  <c r="G177" i="1"/>
  <c r="F177" i="1"/>
  <c r="E177" i="1"/>
  <c r="D177" i="1"/>
</calcChain>
</file>

<file path=xl/sharedStrings.xml><?xml version="1.0" encoding="utf-8"?>
<sst xmlns="http://schemas.openxmlformats.org/spreadsheetml/2006/main" count="621" uniqueCount="522">
  <si>
    <t>County/</t>
  </si>
  <si>
    <t>School</t>
  </si>
  <si>
    <t xml:space="preserve"> Enroll. </t>
  </si>
  <si>
    <t xml:space="preserve"> ADM </t>
  </si>
  <si>
    <t xml:space="preserve"> Taxable </t>
  </si>
  <si>
    <t xml:space="preserve"> General </t>
  </si>
  <si>
    <t xml:space="preserve"> H. S. </t>
  </si>
  <si>
    <t xml:space="preserve"> Building </t>
  </si>
  <si>
    <t xml:space="preserve"> Sinking &amp; </t>
  </si>
  <si>
    <t xml:space="preserve"> Other </t>
  </si>
  <si>
    <t xml:space="preserve"> Total </t>
  </si>
  <si>
    <t xml:space="preserve"> Salary &amp; </t>
  </si>
  <si>
    <t xml:space="preserve"> Operation </t>
  </si>
  <si>
    <t xml:space="preserve"> Ending </t>
  </si>
  <si>
    <t xml:space="preserve"> Fund 1 </t>
  </si>
  <si>
    <t xml:space="preserve"> Average </t>
  </si>
  <si>
    <t xml:space="preserve"> Transp </t>
  </si>
  <si>
    <t xml:space="preserve"> User </t>
  </si>
  <si>
    <t>District</t>
  </si>
  <si>
    <t xml:space="preserve"> Grades </t>
  </si>
  <si>
    <t xml:space="preserve"> Value Per </t>
  </si>
  <si>
    <t xml:space="preserve"> Fund </t>
  </si>
  <si>
    <t xml:space="preserve"> Tuition </t>
  </si>
  <si>
    <t xml:space="preserve"> Trans. </t>
  </si>
  <si>
    <t xml:space="preserve"> Interest </t>
  </si>
  <si>
    <t xml:space="preserve"> Mill </t>
  </si>
  <si>
    <t xml:space="preserve"> Local </t>
  </si>
  <si>
    <t xml:space="preserve"> County </t>
  </si>
  <si>
    <t xml:space="preserve"> State </t>
  </si>
  <si>
    <t xml:space="preserve"> Federal </t>
  </si>
  <si>
    <t xml:space="preserve"> Benefits </t>
  </si>
  <si>
    <t xml:space="preserve"> School </t>
  </si>
  <si>
    <t xml:space="preserve"> &amp; Maint. </t>
  </si>
  <si>
    <t xml:space="preserve"> Student </t>
  </si>
  <si>
    <t xml:space="preserve"> Capital </t>
  </si>
  <si>
    <t xml:space="preserve"> Extra </t>
  </si>
  <si>
    <t xml:space="preserve"> All Other </t>
  </si>
  <si>
    <t xml:space="preserve"> Balance </t>
  </si>
  <si>
    <t xml:space="preserve"> Total Cost </t>
  </si>
  <si>
    <t xml:space="preserve"> Cost </t>
  </si>
  <si>
    <t xml:space="preserve"> Cost  </t>
  </si>
  <si>
    <t xml:space="preserve"> Defined </t>
  </si>
  <si>
    <t>Number</t>
  </si>
  <si>
    <t>Name</t>
  </si>
  <si>
    <t>Type</t>
  </si>
  <si>
    <t xml:space="preserve"> Pre-Sch </t>
  </si>
  <si>
    <t xml:space="preserve"> Kinder. </t>
  </si>
  <si>
    <t xml:space="preserve"> 1 - 6 </t>
  </si>
  <si>
    <t xml:space="preserve"> 7 - 8 </t>
  </si>
  <si>
    <t xml:space="preserve"> 9 - 12 </t>
  </si>
  <si>
    <t xml:space="preserve"> Valuation </t>
  </si>
  <si>
    <t xml:space="preserve"> Pupil </t>
  </si>
  <si>
    <t xml:space="preserve"> Levy </t>
  </si>
  <si>
    <t xml:space="preserve"> Revenue </t>
  </si>
  <si>
    <t xml:space="preserve"> Teachers </t>
  </si>
  <si>
    <t xml:space="preserve"> Support </t>
  </si>
  <si>
    <t xml:space="preserve"> Instruct. </t>
  </si>
  <si>
    <t xml:space="preserve"> Admin. </t>
  </si>
  <si>
    <t xml:space="preserve"> of Plant </t>
  </si>
  <si>
    <t xml:space="preserve"> Projects </t>
  </si>
  <si>
    <t xml:space="preserve"> Curr. </t>
  </si>
  <si>
    <t xml:space="preserve"> Expend. </t>
  </si>
  <si>
    <t xml:space="preserve"> Fund Group 1 </t>
  </si>
  <si>
    <t xml:space="preserve"> Per Pupil </t>
  </si>
  <si>
    <t xml:space="preserve"> Field 1 </t>
  </si>
  <si>
    <t xml:space="preserve"> Field 2 </t>
  </si>
  <si>
    <t>Codist</t>
  </si>
  <si>
    <t>Dname</t>
  </si>
  <si>
    <t>ADMPK</t>
  </si>
  <si>
    <t>ADMK</t>
  </si>
  <si>
    <t>ADM16</t>
  </si>
  <si>
    <t>ADM78</t>
  </si>
  <si>
    <t>ADM912</t>
  </si>
  <si>
    <t>TAXVAL</t>
  </si>
  <si>
    <t>TAXVALPP</t>
  </si>
  <si>
    <t>DTYPE</t>
  </si>
  <si>
    <t>DENPK</t>
  </si>
  <si>
    <t>DENK</t>
  </si>
  <si>
    <t>DEN16</t>
  </si>
  <si>
    <t>DEN78</t>
  </si>
  <si>
    <t>DEN912</t>
  </si>
  <si>
    <t>DENK12</t>
  </si>
  <si>
    <t>DENPK12</t>
  </si>
  <si>
    <t>ADMPK12</t>
  </si>
  <si>
    <t>LOCREV</t>
  </si>
  <si>
    <t>CNTYREV</t>
  </si>
  <si>
    <t>STREV</t>
  </si>
  <si>
    <t>FEDREV</t>
  </si>
  <si>
    <t>OTHREV</t>
  </si>
  <si>
    <t>TOTREV</t>
  </si>
  <si>
    <t>SBTCH</t>
  </si>
  <si>
    <t>SBSUP</t>
  </si>
  <si>
    <t>OTHINS</t>
  </si>
  <si>
    <t>SADMIN</t>
  </si>
  <si>
    <t>GADMIN</t>
  </si>
  <si>
    <t>OMOP</t>
  </si>
  <si>
    <t>STTRANS</t>
  </si>
  <si>
    <t>CAPROJ</t>
  </si>
  <si>
    <t>EXTRC</t>
  </si>
  <si>
    <t>AOEXP</t>
  </si>
  <si>
    <t>FGIEXP</t>
  </si>
  <si>
    <t>FGIEB</t>
  </si>
  <si>
    <t>FGICPP</t>
  </si>
  <si>
    <t>AVGCPP</t>
  </si>
  <si>
    <t>TRANCPP</t>
  </si>
  <si>
    <t>Enroll.</t>
  </si>
  <si>
    <t>Grades</t>
  </si>
  <si>
    <t>K - 12</t>
  </si>
  <si>
    <t>PK - 12</t>
  </si>
  <si>
    <t>APPENDIX A</t>
  </si>
  <si>
    <t>County and district number of the school district</t>
  </si>
  <si>
    <t>Name of the School District</t>
  </si>
  <si>
    <t>Enrollment for preschool special education students</t>
  </si>
  <si>
    <t>Enrollment for kindergarten</t>
  </si>
  <si>
    <t>Enrollment for grades 1-6</t>
  </si>
  <si>
    <t>Enrollment for grades 7-8</t>
  </si>
  <si>
    <t>Enrollment for grades 9-12</t>
  </si>
  <si>
    <t>Average Daily Membership for preschool special education students</t>
  </si>
  <si>
    <t>Average Daily Membership for kindergarten</t>
  </si>
  <si>
    <t>Average Daily Membership for grades 1-6</t>
  </si>
  <si>
    <t>Average Daily Membership for grades 7-8</t>
  </si>
  <si>
    <t>Average Daily Membership for grades 9-12</t>
  </si>
  <si>
    <t>Average Daily Membership for all grades</t>
  </si>
  <si>
    <t>Taxable valuation of the School District</t>
  </si>
  <si>
    <t>Levy for General Fund purposes</t>
  </si>
  <si>
    <t>Total of all levies of the district</t>
  </si>
  <si>
    <t>Fund Group 1 revenue from local sources</t>
  </si>
  <si>
    <t>Fund Group 1 revenue from county sources</t>
  </si>
  <si>
    <t>Fund Group 1 revenue from state sources</t>
  </si>
  <si>
    <t>Fund Group 1 revenue from federal sources</t>
  </si>
  <si>
    <t>Fund Group 1 revenue from other sources</t>
  </si>
  <si>
    <t>Total of all revenue for Fund Group 1</t>
  </si>
  <si>
    <t>Expenditures for salaries and benefits for instructional staff</t>
  </si>
  <si>
    <t>Expenditures for salaries and benefits for instructional support staff</t>
  </si>
  <si>
    <t>Expenditures for instruction not reported as salaries and benefits of teachers or support staff</t>
  </si>
  <si>
    <t>Expenditures for school administration</t>
  </si>
  <si>
    <t>Expenditures for general administration</t>
  </si>
  <si>
    <t>Expenditures for the operation and maintenance of plant</t>
  </si>
  <si>
    <t>Expenditures for transportation</t>
  </si>
  <si>
    <t>Expenditures for capital projects</t>
  </si>
  <si>
    <t>Expenditures for extra-curricular activities</t>
  </si>
  <si>
    <t>Expenditures for categories not reported individually</t>
  </si>
  <si>
    <t>Total of all expenditures for Fund Group 1</t>
  </si>
  <si>
    <t>Fund Group 1 ending balance</t>
  </si>
  <si>
    <t>Cost per pupil for all expenditures</t>
  </si>
  <si>
    <t>Cost per pupil for all "Cost of Education" expenditures</t>
  </si>
  <si>
    <t>User-defined field number 1</t>
  </si>
  <si>
    <t>User-defined field number 2</t>
  </si>
  <si>
    <t>Enrollment for K-12 (Does not include ND students attending school in another state.)</t>
  </si>
  <si>
    <t>Cost per pupil for transportation expenditures</t>
  </si>
  <si>
    <t>Enrollment for all grades (Does not include ND students attending school in another state.)</t>
  </si>
  <si>
    <t>Field names and Descriptions</t>
  </si>
  <si>
    <t>Type of School District - 1 = K-12, 2 = Graded Elementary, 3 = Rural, 4 = Non-operating</t>
  </si>
  <si>
    <t>Sq Miles</t>
  </si>
  <si>
    <t>Sq miles</t>
  </si>
  <si>
    <t>Number of sections (square miles) in the district</t>
  </si>
  <si>
    <t>Finance and Average Daily Membership data.</t>
  </si>
  <si>
    <t>Fall Enrollment, Taxable Valuation and Mill Levy data.</t>
  </si>
  <si>
    <t>01-013</t>
  </si>
  <si>
    <t>02-002</t>
  </si>
  <si>
    <t>02-007</t>
  </si>
  <si>
    <t>02-046</t>
  </si>
  <si>
    <t>03-005</t>
  </si>
  <si>
    <t>03-006</t>
  </si>
  <si>
    <t>03-009</t>
  </si>
  <si>
    <t>03-016</t>
  </si>
  <si>
    <t>03-029</t>
  </si>
  <si>
    <t>03-030</t>
  </si>
  <si>
    <t>04-001</t>
  </si>
  <si>
    <t>05-001</t>
  </si>
  <si>
    <t>05-017</t>
  </si>
  <si>
    <t>05-054</t>
  </si>
  <si>
    <t>06-001</t>
  </si>
  <si>
    <t>06-033</t>
  </si>
  <si>
    <t>07-014</t>
  </si>
  <si>
    <t>07-027</t>
  </si>
  <si>
    <t>07-036</t>
  </si>
  <si>
    <t>08-001</t>
  </si>
  <si>
    <t>08-025</t>
  </si>
  <si>
    <t>08-028</t>
  </si>
  <si>
    <t>08-033</t>
  </si>
  <si>
    <t>08-035</t>
  </si>
  <si>
    <t>08-039</t>
  </si>
  <si>
    <t>08-045</t>
  </si>
  <si>
    <t>09-001</t>
  </si>
  <si>
    <t>09-002</t>
  </si>
  <si>
    <t>09-004</t>
  </si>
  <si>
    <t>09-006</t>
  </si>
  <si>
    <t>09-007</t>
  </si>
  <si>
    <t>09-017</t>
  </si>
  <si>
    <t>09-097</t>
  </si>
  <si>
    <t>10-019</t>
  </si>
  <si>
    <t>10-023</t>
  </si>
  <si>
    <t>11-040</t>
  </si>
  <si>
    <t>11-041</t>
  </si>
  <si>
    <t>12-001</t>
  </si>
  <si>
    <t>13-016</t>
  </si>
  <si>
    <t>13-037</t>
  </si>
  <si>
    <t>14-002</t>
  </si>
  <si>
    <t>15-006</t>
  </si>
  <si>
    <t>15-015</t>
  </si>
  <si>
    <t>15-036</t>
  </si>
  <si>
    <t>16-049</t>
  </si>
  <si>
    <t>17-003</t>
  </si>
  <si>
    <t>17-006</t>
  </si>
  <si>
    <t>18-001</t>
  </si>
  <si>
    <t>18-044</t>
  </si>
  <si>
    <t>18-061</t>
  </si>
  <si>
    <t>18-125</t>
  </si>
  <si>
    <t>18-127</t>
  </si>
  <si>
    <t>18-128</t>
  </si>
  <si>
    <t>18-129</t>
  </si>
  <si>
    <t>18-140</t>
  </si>
  <si>
    <t>19-018</t>
  </si>
  <si>
    <t>19-049</t>
  </si>
  <si>
    <t>20-007</t>
  </si>
  <si>
    <t>20-018</t>
  </si>
  <si>
    <t>21-001</t>
  </si>
  <si>
    <t>21-009</t>
  </si>
  <si>
    <t>23-003</t>
  </si>
  <si>
    <t>23-007</t>
  </si>
  <si>
    <t>23-008</t>
  </si>
  <si>
    <t>24-002</t>
  </si>
  <si>
    <t>24-056</t>
  </si>
  <si>
    <t>25-001</t>
  </si>
  <si>
    <t>25-014</t>
  </si>
  <si>
    <t>25-057</t>
  </si>
  <si>
    <t>25-060</t>
  </si>
  <si>
    <t>26-004</t>
  </si>
  <si>
    <t>26-009</t>
  </si>
  <si>
    <t>26-019</t>
  </si>
  <si>
    <t>27-001</t>
  </si>
  <si>
    <t>27-002</t>
  </si>
  <si>
    <t>27-014</t>
  </si>
  <si>
    <t>27-018</t>
  </si>
  <si>
    <t>27-032</t>
  </si>
  <si>
    <t>27-036</t>
  </si>
  <si>
    <t>28-001</t>
  </si>
  <si>
    <t>28-004</t>
  </si>
  <si>
    <t>28-008</t>
  </si>
  <si>
    <t>28-050</t>
  </si>
  <si>
    <t>28-051</t>
  </si>
  <si>
    <t>28-072</t>
  </si>
  <si>
    <t>28-085</t>
  </si>
  <si>
    <t>29-003</t>
  </si>
  <si>
    <t>29-027</t>
  </si>
  <si>
    <t>30-001</t>
  </si>
  <si>
    <t>30-004</t>
  </si>
  <si>
    <t>30-013</t>
  </si>
  <si>
    <t>30-017</t>
  </si>
  <si>
    <t>30-039</t>
  </si>
  <si>
    <t>30-048</t>
  </si>
  <si>
    <t>31-001</t>
  </si>
  <si>
    <t>31-002</t>
  </si>
  <si>
    <t>31-003</t>
  </si>
  <si>
    <t>32-001</t>
  </si>
  <si>
    <t>32-066</t>
  </si>
  <si>
    <t>33-001</t>
  </si>
  <si>
    <t>34-006</t>
  </si>
  <si>
    <t>34-019</t>
  </si>
  <si>
    <t>34-100</t>
  </si>
  <si>
    <t>35-005</t>
  </si>
  <si>
    <t>36-001</t>
  </si>
  <si>
    <t>36-002</t>
  </si>
  <si>
    <t>36-044</t>
  </si>
  <si>
    <t>37-006</t>
  </si>
  <si>
    <t>37-019</t>
  </si>
  <si>
    <t>37-024</t>
  </si>
  <si>
    <t>38-001</t>
  </si>
  <si>
    <t>38-026</t>
  </si>
  <si>
    <t>39-008</t>
  </si>
  <si>
    <t>39-018</t>
  </si>
  <si>
    <t>39-028</t>
  </si>
  <si>
    <t>39-037</t>
  </si>
  <si>
    <t>39-042</t>
  </si>
  <si>
    <t>39-044</t>
  </si>
  <si>
    <t>40-001</t>
  </si>
  <si>
    <t>40-003</t>
  </si>
  <si>
    <t>40-004</t>
  </si>
  <si>
    <t>40-007</t>
  </si>
  <si>
    <t>40-029</t>
  </si>
  <si>
    <t>41-002</t>
  </si>
  <si>
    <t>41-003</t>
  </si>
  <si>
    <t>41-006</t>
  </si>
  <si>
    <t>43-003</t>
  </si>
  <si>
    <t>43-004</t>
  </si>
  <si>
    <t>43-008</t>
  </si>
  <si>
    <t>44-012</t>
  </si>
  <si>
    <t>45-001</t>
  </si>
  <si>
    <t>45-009</t>
  </si>
  <si>
    <t>45-013</t>
  </si>
  <si>
    <t>45-034</t>
  </si>
  <si>
    <t>46-019</t>
  </si>
  <si>
    <t>47-001</t>
  </si>
  <si>
    <t>47-003</t>
  </si>
  <si>
    <t>47-010</t>
  </si>
  <si>
    <t>47-014</t>
  </si>
  <si>
    <t>47-019</t>
  </si>
  <si>
    <t>49-003</t>
  </si>
  <si>
    <t>49-007</t>
  </si>
  <si>
    <t>49-009</t>
  </si>
  <si>
    <t>49-014</t>
  </si>
  <si>
    <t>50-005</t>
  </si>
  <si>
    <t>50-020</t>
  </si>
  <si>
    <t>51-001</t>
  </si>
  <si>
    <t>51-004</t>
  </si>
  <si>
    <t>51-007</t>
  </si>
  <si>
    <t>51-016</t>
  </si>
  <si>
    <t>51-028</t>
  </si>
  <si>
    <t>51-041</t>
  </si>
  <si>
    <t>51-070</t>
  </si>
  <si>
    <t>51-160</t>
  </si>
  <si>
    <t>51-161</t>
  </si>
  <si>
    <t>52-025</t>
  </si>
  <si>
    <t>52-038</t>
  </si>
  <si>
    <t>53-002</t>
  </si>
  <si>
    <t>53-006</t>
  </si>
  <si>
    <t>53-015</t>
  </si>
  <si>
    <t>53-099</t>
  </si>
  <si>
    <t>Taxable valuation per pupil (Taxable valuation divided by K-12 enrollment)</t>
  </si>
  <si>
    <t>22-001</t>
  </si>
  <si>
    <t>48-010</t>
  </si>
  <si>
    <t>30-049</t>
  </si>
  <si>
    <t>34-118</t>
  </si>
  <si>
    <t>Total</t>
  </si>
  <si>
    <t>50-008</t>
  </si>
  <si>
    <t>Misc</t>
  </si>
  <si>
    <t>SpReserve</t>
  </si>
  <si>
    <t>Building</t>
  </si>
  <si>
    <t>Sinking</t>
  </si>
  <si>
    <t xml:space="preserve">Special </t>
  </si>
  <si>
    <t>Levy</t>
  </si>
  <si>
    <t>Reserve</t>
  </si>
  <si>
    <t>TotalLevy</t>
  </si>
  <si>
    <t>Tuition</t>
  </si>
  <si>
    <t>GFLevy</t>
  </si>
  <si>
    <t>Square</t>
  </si>
  <si>
    <t>Miles</t>
  </si>
  <si>
    <t>Levy for the payment of tuition</t>
  </si>
  <si>
    <t>Levy authority for miscelleneous purposes and expenses</t>
  </si>
  <si>
    <t>Levy for a special reserve fund</t>
  </si>
  <si>
    <t>Levy for building fund and special assessments</t>
  </si>
  <si>
    <t>Levies for bonded debt</t>
  </si>
  <si>
    <t>Hettinger 13</t>
  </si>
  <si>
    <t>Valley City 2</t>
  </si>
  <si>
    <t>Barnes County North 7</t>
  </si>
  <si>
    <t>Litchville-Marion 46</t>
  </si>
  <si>
    <t>Minnewaukan 5</t>
  </si>
  <si>
    <t>Leeds 6</t>
  </si>
  <si>
    <t>Maddock 9</t>
  </si>
  <si>
    <t>Oberon 16</t>
  </si>
  <si>
    <t>Warwick 29</t>
  </si>
  <si>
    <t>Ft Totten 30</t>
  </si>
  <si>
    <t>Billings Co 1</t>
  </si>
  <si>
    <t>Bottineau 1</t>
  </si>
  <si>
    <t>Westhope 17</t>
  </si>
  <si>
    <t>Newburg-United 54</t>
  </si>
  <si>
    <t>Bowman Co 1</t>
  </si>
  <si>
    <t>Scranton 33</t>
  </si>
  <si>
    <t>Bowbells 14</t>
  </si>
  <si>
    <t>Powers Lake 27</t>
  </si>
  <si>
    <t>Burke Central 36</t>
  </si>
  <si>
    <t>Bismarck 1</t>
  </si>
  <si>
    <t>Naughton 25</t>
  </si>
  <si>
    <t>Wing 28</t>
  </si>
  <si>
    <t>Menoken 33</t>
  </si>
  <si>
    <t>Sterling 35</t>
  </si>
  <si>
    <t>Apple Creek 39</t>
  </si>
  <si>
    <t>Manning 45</t>
  </si>
  <si>
    <t>Fargo 1</t>
  </si>
  <si>
    <t>Kindred 2</t>
  </si>
  <si>
    <t>Maple Valley 4</t>
  </si>
  <si>
    <t>West Fargo 6</t>
  </si>
  <si>
    <t>Mapleton 7</t>
  </si>
  <si>
    <t>Central Cass 17</t>
  </si>
  <si>
    <t>Northern Cass 97</t>
  </si>
  <si>
    <t>Munich 19</t>
  </si>
  <si>
    <t>Langdon Area 23</t>
  </si>
  <si>
    <t>Ellendale 40</t>
  </si>
  <si>
    <t>Oakes 41</t>
  </si>
  <si>
    <t>Divide County 1</t>
  </si>
  <si>
    <t>Killdeer 16</t>
  </si>
  <si>
    <t>Twin Buttes 37</t>
  </si>
  <si>
    <t>New Rockford-Sheyenne 2</t>
  </si>
  <si>
    <t>Hazelton-Moffit-Braddock 6</t>
  </si>
  <si>
    <t>Strasburg 15</t>
  </si>
  <si>
    <t>Linton 36</t>
  </si>
  <si>
    <t>Carrington 49</t>
  </si>
  <si>
    <t>Beach 3</t>
  </si>
  <si>
    <t>Lone Tree 6</t>
  </si>
  <si>
    <t>Grand Forks 1</t>
  </si>
  <si>
    <t>Larimore 44</t>
  </si>
  <si>
    <t>Thompson 61</t>
  </si>
  <si>
    <t>Manvel 125</t>
  </si>
  <si>
    <t>Emerado 127</t>
  </si>
  <si>
    <t>Midway 128</t>
  </si>
  <si>
    <t>Northwood 129</t>
  </si>
  <si>
    <t>Grand Forks AFB 140</t>
  </si>
  <si>
    <t>Roosevelt 18</t>
  </si>
  <si>
    <t>Elgin-New Leipzig 49</t>
  </si>
  <si>
    <t>Midkota 7</t>
  </si>
  <si>
    <t>Griggs County Central 18</t>
  </si>
  <si>
    <t>Mott-Regent 1</t>
  </si>
  <si>
    <t>New England 9</t>
  </si>
  <si>
    <t>Kidder County 1</t>
  </si>
  <si>
    <t>Edgeley 3</t>
  </si>
  <si>
    <t>Kulm 7</t>
  </si>
  <si>
    <t>LaMoure 8</t>
  </si>
  <si>
    <t>Napoleon 2</t>
  </si>
  <si>
    <t>Gackle-Streeter 56</t>
  </si>
  <si>
    <t>Velva 1</t>
  </si>
  <si>
    <t>Anamoose 14</t>
  </si>
  <si>
    <t>Drake 57</t>
  </si>
  <si>
    <t>TGU 60</t>
  </si>
  <si>
    <t>Zeeland 4</t>
  </si>
  <si>
    <t>Ashley 9</t>
  </si>
  <si>
    <t>Wishek 19</t>
  </si>
  <si>
    <t>McKenzie Co 1</t>
  </si>
  <si>
    <t>Alexander 2</t>
  </si>
  <si>
    <t>Yellowstone 14</t>
  </si>
  <si>
    <t>Earl 18</t>
  </si>
  <si>
    <t>Horse Creek 32</t>
  </si>
  <si>
    <t>Mandaree 36</t>
  </si>
  <si>
    <t>Wilton 1</t>
  </si>
  <si>
    <t>Washburn 4</t>
  </si>
  <si>
    <t>Underwood 8</t>
  </si>
  <si>
    <t>Max 50</t>
  </si>
  <si>
    <t>Garrison 51</t>
  </si>
  <si>
    <t>Turtle Lake-Mercer 72</t>
  </si>
  <si>
    <t>White Shield 85</t>
  </si>
  <si>
    <t>Hazen 3</t>
  </si>
  <si>
    <t>Beulah 27</t>
  </si>
  <si>
    <t>Mandan 1</t>
  </si>
  <si>
    <t>Little Heart 4</t>
  </si>
  <si>
    <t>Hebron 13</t>
  </si>
  <si>
    <t>Sweet Briar 17</t>
  </si>
  <si>
    <t>Flasher 39</t>
  </si>
  <si>
    <t>Glen Ullin 48</t>
  </si>
  <si>
    <t>New Salem-Almont 49</t>
  </si>
  <si>
    <t>New Town 1</t>
  </si>
  <si>
    <t>Stanley 2</t>
  </si>
  <si>
    <t>Parshall 3</t>
  </si>
  <si>
    <t>Dakota Prairie 1</t>
  </si>
  <si>
    <t>Lakota 66</t>
  </si>
  <si>
    <t>Center-Stanton 1</t>
  </si>
  <si>
    <t>Cavalier 6</t>
  </si>
  <si>
    <t>Drayton 19</t>
  </si>
  <si>
    <t>North Border 100</t>
  </si>
  <si>
    <t>Valley-Edinburg 118</t>
  </si>
  <si>
    <t>Rugby 5</t>
  </si>
  <si>
    <t>Devils Lake 1</t>
  </si>
  <si>
    <t>Edmore 2</t>
  </si>
  <si>
    <t>Starkweather 44</t>
  </si>
  <si>
    <t>Ft Ransom 6</t>
  </si>
  <si>
    <t>Lisbon 19</t>
  </si>
  <si>
    <t>Enderlin Area 24</t>
  </si>
  <si>
    <t>Mohall-Lansford-Sherwood 1</t>
  </si>
  <si>
    <t>Glenburn 26</t>
  </si>
  <si>
    <t>Hankinson 8</t>
  </si>
  <si>
    <t>Fairmount 18</t>
  </si>
  <si>
    <t>Lidgerwood 28</t>
  </si>
  <si>
    <t>Wahpeton 37</t>
  </si>
  <si>
    <t>Wyndmere 42</t>
  </si>
  <si>
    <t>Richland 44</t>
  </si>
  <si>
    <t>Dunseith 1</t>
  </si>
  <si>
    <t>St John 3</t>
  </si>
  <si>
    <t>Mt Pleasant 4</t>
  </si>
  <si>
    <t>Belcourt 7</t>
  </si>
  <si>
    <t>Rolette 29</t>
  </si>
  <si>
    <t>Milnor 2</t>
  </si>
  <si>
    <t>North Sargent 3</t>
  </si>
  <si>
    <t>Sargent Central 6</t>
  </si>
  <si>
    <t>Solen 3</t>
  </si>
  <si>
    <t>Ft Yates 4</t>
  </si>
  <si>
    <t>Selfridge 8</t>
  </si>
  <si>
    <t>Marmarth 12</t>
  </si>
  <si>
    <t>Dickinson 1</t>
  </si>
  <si>
    <t>South Heart 9</t>
  </si>
  <si>
    <t>Belfield 13</t>
  </si>
  <si>
    <t>Richardton-Taylor 34</t>
  </si>
  <si>
    <t>Finley-Sharon 19</t>
  </si>
  <si>
    <t>Jamestown 1</t>
  </si>
  <si>
    <t>Medina 3</t>
  </si>
  <si>
    <t>Pingree-Buchanan 10</t>
  </si>
  <si>
    <t>Montpelier 14</t>
  </si>
  <si>
    <t>Kensal 19</t>
  </si>
  <si>
    <t>North Star 10</t>
  </si>
  <si>
    <t>Central Valley 3</t>
  </si>
  <si>
    <t>Hatton Eielson 7</t>
  </si>
  <si>
    <t>Hillsboro 9</t>
  </si>
  <si>
    <t>May-Port CG 14</t>
  </si>
  <si>
    <t>Fordville-Lankin 5</t>
  </si>
  <si>
    <t>Park River Area 8</t>
  </si>
  <si>
    <t>Minto 20</t>
  </si>
  <si>
    <t>Minot 1</t>
  </si>
  <si>
    <t>Nedrose 4</t>
  </si>
  <si>
    <t>United 7</t>
  </si>
  <si>
    <t>Sawyer 16</t>
  </si>
  <si>
    <t>Kenmare 28</t>
  </si>
  <si>
    <t>Surrey 41</t>
  </si>
  <si>
    <t>South Prairie 70</t>
  </si>
  <si>
    <t>Minot AFB 160</t>
  </si>
  <si>
    <t>Lewis and Clark 161</t>
  </si>
  <si>
    <t>Fessenden-Bowdon 25</t>
  </si>
  <si>
    <t>Harvey 38</t>
  </si>
  <si>
    <t>Nesson 2</t>
  </si>
  <si>
    <t>Eight Mile 6</t>
  </si>
  <si>
    <t>Tioga 15</t>
  </si>
  <si>
    <t>Grenora 99</t>
  </si>
  <si>
    <t>09-085</t>
  </si>
  <si>
    <t>50-018</t>
  </si>
  <si>
    <t>Grafton 18</t>
  </si>
  <si>
    <t>53-007</t>
  </si>
  <si>
    <t>Williston Basin 7</t>
  </si>
  <si>
    <t>42-029</t>
  </si>
  <si>
    <t>McClusky-Goodrich 29</t>
  </si>
  <si>
    <t>FY 2024-25</t>
  </si>
  <si>
    <t>Safety</t>
  </si>
  <si>
    <t>Levy for school safety</t>
  </si>
  <si>
    <t>2026 Finance Facts:</t>
  </si>
  <si>
    <t>FY 2025-26</t>
  </si>
  <si>
    <t>Hope-Page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</si>
</sst>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24"/>
      <color indexed="12"/>
      <name val="Arial"/>
      <family val="2"/>
    </font>
    <font>
      <i/>
      <sz val="8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3" fillId="0" borderId="0" xfId="1" applyFont="1"/>
    <xf numFmtId="43" fontId="0" fillId="0" borderId="0" xfId="1" applyFont="1"/>
    <xf numFmtId="0" fontId="4" fillId="0" borderId="0" xfId="0" applyFont="1"/>
    <xf numFmtId="43" fontId="4" fillId="0" borderId="0" xfId="1" applyFont="1"/>
    <xf numFmtId="164" fontId="5" fillId="0" borderId="0" xfId="1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43" fontId="5" fillId="0" borderId="0" xfId="1" applyFont="1" applyFill="1"/>
    <xf numFmtId="43" fontId="0" fillId="0" borderId="0" xfId="1" applyFont="1" applyFill="1"/>
    <xf numFmtId="43" fontId="2" fillId="0" borderId="0" xfId="1" applyFont="1" applyFill="1"/>
    <xf numFmtId="164" fontId="2" fillId="0" borderId="0" xfId="1" applyNumberFormat="1" applyFont="1" applyFill="1" applyAlignment="1">
      <alignment horizontal="right"/>
    </xf>
    <xf numFmtId="43" fontId="2" fillId="0" borderId="0" xfId="1" applyFont="1" applyFill="1" applyAlignment="1">
      <alignment horizontal="left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2" fillId="0" borderId="0" xfId="1" applyNumberFormat="1" applyFont="1" applyFill="1"/>
    <xf numFmtId="14" fontId="2" fillId="0" borderId="0" xfId="0" applyNumberFormat="1" applyFont="1"/>
    <xf numFmtId="1" fontId="0" fillId="0" borderId="0" xfId="0" applyNumberFormat="1"/>
    <xf numFmtId="164" fontId="0" fillId="0" borderId="0" xfId="1" applyNumberFormat="1" applyFont="1" applyFill="1"/>
    <xf numFmtId="2" fontId="0" fillId="0" borderId="0" xfId="0" applyNumberFormat="1"/>
    <xf numFmtId="164" fontId="3" fillId="0" borderId="0" xfId="1" applyNumberFormat="1" applyFont="1" applyFill="1"/>
    <xf numFmtId="43" fontId="3" fillId="0" borderId="0" xfId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dgov-my.sharepoint.com/personal/atescher_nd_gov/Documents/Data/Finance%20Facts/2026%20Files/FinFct2026%20Extracts.xlsm" TargetMode="External"/><Relationship Id="rId1" Type="http://schemas.openxmlformats.org/officeDocument/2006/relationships/externalLinkPath" Target="FinFct2026%20Extrac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F Revenue"/>
      <sheetName val="Sched C"/>
      <sheetName val="Sched EF"/>
      <sheetName val="Sched D"/>
      <sheetName val="GF EFB"/>
      <sheetName val="Finance ADM"/>
      <sheetName val="Admin %"/>
      <sheetName val="Taxable Valuation and Mill Levy"/>
      <sheetName val="SchedI SectionsOfLand"/>
      <sheetName val="SchedA Valuation of Bldg-Equip"/>
      <sheetName val="SchedA Non-Public"/>
      <sheetName val="Fall Enr"/>
      <sheetName val="State Avg Cost Per Pupil"/>
      <sheetName val="State Avg Capital Outlay"/>
      <sheetName val="State Avg Extracurricular"/>
      <sheetName val="State Avg Transp"/>
      <sheetName val="Licensed Fte"/>
      <sheetName val="Licensed Salari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7"/>
  <sheetViews>
    <sheetView workbookViewId="0">
      <selection activeCell="C33" sqref="C33"/>
    </sheetView>
  </sheetViews>
  <sheetFormatPr defaultRowHeight="13.2" x14ac:dyDescent="0.25"/>
  <cols>
    <col min="1" max="1" width="3" bestFit="1" customWidth="1"/>
    <col min="2" max="2" width="22.88671875" customWidth="1"/>
    <col min="3" max="3" width="76.6640625" style="2" bestFit="1" customWidth="1"/>
    <col min="4" max="4" width="198.33203125" bestFit="1" customWidth="1"/>
  </cols>
  <sheetData>
    <row r="1" spans="1:3" ht="25.5" customHeight="1" x14ac:dyDescent="0.5">
      <c r="B1" s="3" t="s">
        <v>109</v>
      </c>
      <c r="C1" s="4"/>
    </row>
    <row r="2" spans="1:3" x14ac:dyDescent="0.25">
      <c r="B2" t="s">
        <v>151</v>
      </c>
    </row>
    <row r="3" spans="1:3" x14ac:dyDescent="0.25">
      <c r="B3" t="s">
        <v>519</v>
      </c>
    </row>
    <row r="4" spans="1:3" x14ac:dyDescent="0.25">
      <c r="B4" t="s">
        <v>516</v>
      </c>
      <c r="C4" s="2" t="s">
        <v>156</v>
      </c>
    </row>
    <row r="5" spans="1:3" x14ac:dyDescent="0.25">
      <c r="B5" t="s">
        <v>520</v>
      </c>
      <c r="C5" s="2" t="s">
        <v>157</v>
      </c>
    </row>
    <row r="8" spans="1:3" x14ac:dyDescent="0.25">
      <c r="A8">
        <v>1</v>
      </c>
      <c r="B8" s="1" t="s">
        <v>66</v>
      </c>
      <c r="C8" t="s">
        <v>110</v>
      </c>
    </row>
    <row r="9" spans="1:3" x14ac:dyDescent="0.25">
      <c r="A9">
        <v>2</v>
      </c>
      <c r="B9" s="1" t="s">
        <v>67</v>
      </c>
      <c r="C9" t="s">
        <v>111</v>
      </c>
    </row>
    <row r="10" spans="1:3" x14ac:dyDescent="0.25">
      <c r="A10">
        <v>3</v>
      </c>
      <c r="B10" s="1" t="s">
        <v>75</v>
      </c>
      <c r="C10" t="s">
        <v>152</v>
      </c>
    </row>
    <row r="11" spans="1:3" x14ac:dyDescent="0.25">
      <c r="A11">
        <v>4</v>
      </c>
      <c r="B11" s="1" t="s">
        <v>76</v>
      </c>
      <c r="C11" t="s">
        <v>112</v>
      </c>
    </row>
    <row r="12" spans="1:3" x14ac:dyDescent="0.25">
      <c r="A12">
        <v>5</v>
      </c>
      <c r="B12" s="1" t="s">
        <v>77</v>
      </c>
      <c r="C12" t="s">
        <v>113</v>
      </c>
    </row>
    <row r="13" spans="1:3" x14ac:dyDescent="0.25">
      <c r="A13">
        <v>6</v>
      </c>
      <c r="B13" s="1" t="s">
        <v>78</v>
      </c>
      <c r="C13" t="s">
        <v>114</v>
      </c>
    </row>
    <row r="14" spans="1:3" x14ac:dyDescent="0.25">
      <c r="A14">
        <v>7</v>
      </c>
      <c r="B14" s="1" t="s">
        <v>79</v>
      </c>
      <c r="C14" t="s">
        <v>115</v>
      </c>
    </row>
    <row r="15" spans="1:3" x14ac:dyDescent="0.25">
      <c r="A15">
        <v>8</v>
      </c>
      <c r="B15" s="1" t="s">
        <v>80</v>
      </c>
      <c r="C15" t="s">
        <v>116</v>
      </c>
    </row>
    <row r="16" spans="1:3" x14ac:dyDescent="0.25">
      <c r="A16">
        <v>9</v>
      </c>
      <c r="B16" s="1" t="s">
        <v>81</v>
      </c>
      <c r="C16" t="s">
        <v>148</v>
      </c>
    </row>
    <row r="17" spans="1:3" x14ac:dyDescent="0.25">
      <c r="A17">
        <v>10</v>
      </c>
      <c r="B17" s="1" t="s">
        <v>82</v>
      </c>
      <c r="C17" t="s">
        <v>150</v>
      </c>
    </row>
    <row r="18" spans="1:3" x14ac:dyDescent="0.25">
      <c r="A18">
        <v>11</v>
      </c>
      <c r="B18" s="1" t="s">
        <v>68</v>
      </c>
      <c r="C18" t="s">
        <v>117</v>
      </c>
    </row>
    <row r="19" spans="1:3" x14ac:dyDescent="0.25">
      <c r="A19">
        <v>12</v>
      </c>
      <c r="B19" s="1" t="s">
        <v>69</v>
      </c>
      <c r="C19" t="s">
        <v>118</v>
      </c>
    </row>
    <row r="20" spans="1:3" x14ac:dyDescent="0.25">
      <c r="A20">
        <v>13</v>
      </c>
      <c r="B20" s="1" t="s">
        <v>70</v>
      </c>
      <c r="C20" t="s">
        <v>119</v>
      </c>
    </row>
    <row r="21" spans="1:3" x14ac:dyDescent="0.25">
      <c r="A21">
        <v>14</v>
      </c>
      <c r="B21" s="1" t="s">
        <v>71</v>
      </c>
      <c r="C21" t="s">
        <v>120</v>
      </c>
    </row>
    <row r="22" spans="1:3" x14ac:dyDescent="0.25">
      <c r="A22">
        <v>15</v>
      </c>
      <c r="B22" s="1" t="s">
        <v>72</v>
      </c>
      <c r="C22" t="s">
        <v>121</v>
      </c>
    </row>
    <row r="23" spans="1:3" x14ac:dyDescent="0.25">
      <c r="A23">
        <v>16</v>
      </c>
      <c r="B23" s="1" t="s">
        <v>83</v>
      </c>
      <c r="C23" t="s">
        <v>122</v>
      </c>
    </row>
    <row r="24" spans="1:3" x14ac:dyDescent="0.25">
      <c r="A24">
        <v>17</v>
      </c>
      <c r="B24" s="1" t="s">
        <v>73</v>
      </c>
      <c r="C24" t="s">
        <v>123</v>
      </c>
    </row>
    <row r="25" spans="1:3" x14ac:dyDescent="0.25">
      <c r="A25">
        <v>18</v>
      </c>
      <c r="B25" s="1" t="s">
        <v>74</v>
      </c>
      <c r="C25" t="s">
        <v>319</v>
      </c>
    </row>
    <row r="26" spans="1:3" x14ac:dyDescent="0.25">
      <c r="A26">
        <v>19</v>
      </c>
      <c r="B26" s="1" t="s">
        <v>335</v>
      </c>
      <c r="C26" t="s">
        <v>124</v>
      </c>
    </row>
    <row r="27" spans="1:3" x14ac:dyDescent="0.25">
      <c r="A27">
        <v>20</v>
      </c>
      <c r="B27" s="1" t="s">
        <v>334</v>
      </c>
      <c r="C27" t="s">
        <v>338</v>
      </c>
    </row>
    <row r="28" spans="1:3" x14ac:dyDescent="0.25">
      <c r="A28">
        <v>21</v>
      </c>
      <c r="B28" s="1" t="s">
        <v>517</v>
      </c>
      <c r="C28" t="s">
        <v>518</v>
      </c>
    </row>
    <row r="29" spans="1:3" x14ac:dyDescent="0.25">
      <c r="A29">
        <v>22</v>
      </c>
      <c r="B29" s="1" t="s">
        <v>326</v>
      </c>
      <c r="C29" t="s">
        <v>339</v>
      </c>
    </row>
    <row r="30" spans="1:3" x14ac:dyDescent="0.25">
      <c r="A30">
        <v>23</v>
      </c>
      <c r="B30" s="1" t="s">
        <v>327</v>
      </c>
      <c r="C30" t="s">
        <v>340</v>
      </c>
    </row>
    <row r="31" spans="1:3" x14ac:dyDescent="0.25">
      <c r="A31">
        <v>24</v>
      </c>
      <c r="B31" s="1" t="s">
        <v>328</v>
      </c>
      <c r="C31" t="s">
        <v>341</v>
      </c>
    </row>
    <row r="32" spans="1:3" x14ac:dyDescent="0.25">
      <c r="A32">
        <v>25</v>
      </c>
      <c r="B32" s="1" t="s">
        <v>329</v>
      </c>
      <c r="C32" t="s">
        <v>342</v>
      </c>
    </row>
    <row r="33" spans="1:3" x14ac:dyDescent="0.25">
      <c r="A33">
        <v>26</v>
      </c>
      <c r="B33" s="1" t="s">
        <v>333</v>
      </c>
      <c r="C33" t="s">
        <v>125</v>
      </c>
    </row>
    <row r="34" spans="1:3" x14ac:dyDescent="0.25">
      <c r="A34">
        <v>27</v>
      </c>
      <c r="B34" s="1" t="s">
        <v>84</v>
      </c>
      <c r="C34" t="s">
        <v>126</v>
      </c>
    </row>
    <row r="35" spans="1:3" x14ac:dyDescent="0.25">
      <c r="A35">
        <v>28</v>
      </c>
      <c r="B35" s="1" t="s">
        <v>85</v>
      </c>
      <c r="C35" t="s">
        <v>127</v>
      </c>
    </row>
    <row r="36" spans="1:3" x14ac:dyDescent="0.25">
      <c r="A36">
        <v>29</v>
      </c>
      <c r="B36" s="1" t="s">
        <v>86</v>
      </c>
      <c r="C36" t="s">
        <v>128</v>
      </c>
    </row>
    <row r="37" spans="1:3" x14ac:dyDescent="0.25">
      <c r="A37">
        <v>30</v>
      </c>
      <c r="B37" s="1" t="s">
        <v>87</v>
      </c>
      <c r="C37" t="s">
        <v>129</v>
      </c>
    </row>
    <row r="38" spans="1:3" x14ac:dyDescent="0.25">
      <c r="A38">
        <v>31</v>
      </c>
      <c r="B38" s="1" t="s">
        <v>88</v>
      </c>
      <c r="C38" t="s">
        <v>130</v>
      </c>
    </row>
    <row r="39" spans="1:3" x14ac:dyDescent="0.25">
      <c r="A39">
        <v>32</v>
      </c>
      <c r="B39" s="1" t="s">
        <v>89</v>
      </c>
      <c r="C39" t="s">
        <v>131</v>
      </c>
    </row>
    <row r="40" spans="1:3" x14ac:dyDescent="0.25">
      <c r="A40">
        <v>33</v>
      </c>
      <c r="B40" s="1" t="s">
        <v>90</v>
      </c>
      <c r="C40" t="s">
        <v>132</v>
      </c>
    </row>
    <row r="41" spans="1:3" x14ac:dyDescent="0.25">
      <c r="A41">
        <v>34</v>
      </c>
      <c r="B41" s="1" t="s">
        <v>91</v>
      </c>
      <c r="C41" t="s">
        <v>133</v>
      </c>
    </row>
    <row r="42" spans="1:3" x14ac:dyDescent="0.25">
      <c r="A42">
        <v>35</v>
      </c>
      <c r="B42" s="1" t="s">
        <v>92</v>
      </c>
      <c r="C42" t="s">
        <v>134</v>
      </c>
    </row>
    <row r="43" spans="1:3" x14ac:dyDescent="0.25">
      <c r="A43">
        <v>36</v>
      </c>
      <c r="B43" s="1" t="s">
        <v>93</v>
      </c>
      <c r="C43" t="s">
        <v>135</v>
      </c>
    </row>
    <row r="44" spans="1:3" x14ac:dyDescent="0.25">
      <c r="A44">
        <v>37</v>
      </c>
      <c r="B44" s="1" t="s">
        <v>94</v>
      </c>
      <c r="C44" t="s">
        <v>136</v>
      </c>
    </row>
    <row r="45" spans="1:3" x14ac:dyDescent="0.25">
      <c r="A45">
        <v>38</v>
      </c>
      <c r="B45" s="1" t="s">
        <v>95</v>
      </c>
      <c r="C45" t="s">
        <v>137</v>
      </c>
    </row>
    <row r="46" spans="1:3" x14ac:dyDescent="0.25">
      <c r="A46">
        <v>39</v>
      </c>
      <c r="B46" s="1" t="s">
        <v>96</v>
      </c>
      <c r="C46" t="s">
        <v>138</v>
      </c>
    </row>
    <row r="47" spans="1:3" x14ac:dyDescent="0.25">
      <c r="A47">
        <v>40</v>
      </c>
      <c r="B47" s="1" t="s">
        <v>97</v>
      </c>
      <c r="C47" t="s">
        <v>139</v>
      </c>
    </row>
    <row r="48" spans="1:3" x14ac:dyDescent="0.25">
      <c r="A48">
        <v>41</v>
      </c>
      <c r="B48" s="1" t="s">
        <v>98</v>
      </c>
      <c r="C48" t="s">
        <v>140</v>
      </c>
    </row>
    <row r="49" spans="1:3" x14ac:dyDescent="0.25">
      <c r="A49">
        <v>42</v>
      </c>
      <c r="B49" s="1" t="s">
        <v>99</v>
      </c>
      <c r="C49" t="s">
        <v>141</v>
      </c>
    </row>
    <row r="50" spans="1:3" x14ac:dyDescent="0.25">
      <c r="A50">
        <v>43</v>
      </c>
      <c r="B50" s="1" t="s">
        <v>100</v>
      </c>
      <c r="C50" t="s">
        <v>142</v>
      </c>
    </row>
    <row r="51" spans="1:3" x14ac:dyDescent="0.25">
      <c r="A51">
        <v>44</v>
      </c>
      <c r="B51" s="1" t="s">
        <v>101</v>
      </c>
      <c r="C51" t="s">
        <v>143</v>
      </c>
    </row>
    <row r="52" spans="1:3" x14ac:dyDescent="0.25">
      <c r="A52">
        <v>45</v>
      </c>
      <c r="B52" s="1" t="s">
        <v>102</v>
      </c>
      <c r="C52" t="s">
        <v>144</v>
      </c>
    </row>
    <row r="53" spans="1:3" x14ac:dyDescent="0.25">
      <c r="A53">
        <v>46</v>
      </c>
      <c r="B53" s="1" t="s">
        <v>103</v>
      </c>
      <c r="C53" t="s">
        <v>145</v>
      </c>
    </row>
    <row r="54" spans="1:3" x14ac:dyDescent="0.25">
      <c r="A54">
        <v>47</v>
      </c>
      <c r="B54" s="1" t="s">
        <v>104</v>
      </c>
      <c r="C54" t="s">
        <v>149</v>
      </c>
    </row>
    <row r="55" spans="1:3" x14ac:dyDescent="0.25">
      <c r="A55">
        <v>48</v>
      </c>
      <c r="B55" s="1" t="s">
        <v>154</v>
      </c>
      <c r="C55" t="s">
        <v>155</v>
      </c>
    </row>
    <row r="56" spans="1:3" x14ac:dyDescent="0.25">
      <c r="A56">
        <v>49</v>
      </c>
      <c r="B56" s="2"/>
      <c r="C56" t="s">
        <v>146</v>
      </c>
    </row>
    <row r="57" spans="1:3" x14ac:dyDescent="0.25">
      <c r="A57">
        <v>50</v>
      </c>
      <c r="B57" s="2"/>
      <c r="C57" t="s">
        <v>147</v>
      </c>
    </row>
  </sheetData>
  <phoneticPr fontId="0" type="noConversion"/>
  <pageMargins left="0.25" right="0.2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177"/>
  <sheetViews>
    <sheetView tabSelected="1" workbookViewId="0">
      <pane xSplit="2" ySplit="6" topLeftCell="H148" activePane="bottomRight" state="frozen"/>
      <selection pane="topRight" activeCell="C1" sqref="C1"/>
      <selection pane="bottomLeft" activeCell="A7" sqref="A7"/>
      <selection pane="bottomRight" activeCell="H163" sqref="H163"/>
    </sheetView>
  </sheetViews>
  <sheetFormatPr defaultColWidth="9.109375" defaultRowHeight="10.199999999999999" x14ac:dyDescent="0.2"/>
  <cols>
    <col min="1" max="1" width="6.88671875" style="14" customWidth="1"/>
    <col min="2" max="2" width="20.88671875" style="14" customWidth="1"/>
    <col min="3" max="3" width="6.6640625" style="6" bestFit="1" customWidth="1"/>
    <col min="4" max="4" width="8.33203125" style="6" bestFit="1" customWidth="1"/>
    <col min="5" max="5" width="8.5546875" style="6" customWidth="1"/>
    <col min="6" max="8" width="8.88671875" style="6" customWidth="1"/>
    <col min="9" max="9" width="8" style="6" customWidth="1"/>
    <col min="10" max="10" width="8.6640625" style="6" customWidth="1"/>
    <col min="11" max="11" width="9.33203125" style="10" bestFit="1" customWidth="1"/>
    <col min="12" max="12" width="8.5546875" style="10" bestFit="1" customWidth="1"/>
    <col min="13" max="15" width="9" style="10" customWidth="1"/>
    <col min="16" max="16" width="9.88671875" style="10" customWidth="1"/>
    <col min="17" max="17" width="12" style="6" bestFit="1" customWidth="1"/>
    <col min="18" max="18" width="10.5546875" style="6" customWidth="1"/>
    <col min="19" max="19" width="10" style="10" bestFit="1" customWidth="1"/>
    <col min="20" max="20" width="9.88671875" style="10" bestFit="1" customWidth="1"/>
    <col min="21" max="21" width="9.88671875" style="10" customWidth="1"/>
    <col min="22" max="22" width="6.44140625" style="10" customWidth="1"/>
    <col min="23" max="23" width="9.33203125" style="10" bestFit="1" customWidth="1"/>
    <col min="24" max="24" width="8.109375" style="10" bestFit="1" customWidth="1"/>
    <col min="25" max="25" width="9.33203125" style="10" customWidth="1"/>
    <col min="26" max="26" width="10.109375" style="10" bestFit="1" customWidth="1"/>
    <col min="27" max="28" width="10.6640625" style="6" customWidth="1"/>
    <col min="29" max="29" width="12.33203125" style="6" customWidth="1"/>
    <col min="30" max="31" width="10.6640625" style="6" customWidth="1"/>
    <col min="32" max="32" width="12" style="6" customWidth="1"/>
    <col min="33" max="33" width="12.44140625" style="6" customWidth="1"/>
    <col min="34" max="42" width="10.6640625" style="6" customWidth="1"/>
    <col min="43" max="43" width="12" style="6" customWidth="1"/>
    <col min="44" max="44" width="13.44140625" style="6" customWidth="1"/>
    <col min="45" max="45" width="10.88671875" style="10" customWidth="1"/>
    <col min="46" max="47" width="10.6640625" style="10" customWidth="1"/>
    <col min="48" max="50" width="7.88671875" style="14" customWidth="1"/>
    <col min="51" max="16384" width="9.109375" style="14"/>
  </cols>
  <sheetData>
    <row r="1" spans="1:50" s="13" customFormat="1" x14ac:dyDescent="0.2">
      <c r="A1" s="13" t="s">
        <v>0</v>
      </c>
      <c r="B1" s="13" t="s">
        <v>1</v>
      </c>
      <c r="C1" s="5" t="s">
        <v>1</v>
      </c>
      <c r="D1" s="5"/>
      <c r="E1" s="5"/>
      <c r="F1" s="5" t="s">
        <v>2</v>
      </c>
      <c r="G1" s="5" t="s">
        <v>2</v>
      </c>
      <c r="H1" s="5" t="s">
        <v>2</v>
      </c>
      <c r="I1" s="5" t="s">
        <v>105</v>
      </c>
      <c r="J1" s="5" t="s">
        <v>105</v>
      </c>
      <c r="K1" s="8"/>
      <c r="L1" s="8"/>
      <c r="M1" s="8" t="s">
        <v>3</v>
      </c>
      <c r="N1" s="8" t="s">
        <v>3</v>
      </c>
      <c r="O1" s="8" t="s">
        <v>3</v>
      </c>
      <c r="P1" s="8"/>
      <c r="Q1" s="5"/>
      <c r="R1" s="5" t="s">
        <v>4</v>
      </c>
      <c r="S1" s="8" t="s">
        <v>5</v>
      </c>
      <c r="T1" s="8" t="s">
        <v>6</v>
      </c>
      <c r="U1" s="8"/>
      <c r="W1" s="13" t="s">
        <v>330</v>
      </c>
      <c r="X1" s="8" t="s">
        <v>7</v>
      </c>
      <c r="Y1" s="8" t="s">
        <v>8</v>
      </c>
      <c r="Z1" s="8" t="s">
        <v>10</v>
      </c>
      <c r="AA1" s="5"/>
      <c r="AB1" s="5"/>
      <c r="AC1" s="5"/>
      <c r="AD1" s="5"/>
      <c r="AE1" s="5"/>
      <c r="AF1" s="5"/>
      <c r="AG1" s="5" t="s">
        <v>11</v>
      </c>
      <c r="AH1" s="5" t="s">
        <v>11</v>
      </c>
      <c r="AI1" s="5"/>
      <c r="AJ1" s="5"/>
      <c r="AK1" s="5"/>
      <c r="AL1" s="5" t="s">
        <v>12</v>
      </c>
      <c r="AM1" s="5"/>
      <c r="AN1" s="5"/>
      <c r="AO1" s="5"/>
      <c r="AP1" s="5"/>
      <c r="AQ1" s="5"/>
      <c r="AR1" s="5" t="s">
        <v>13</v>
      </c>
      <c r="AS1" s="8" t="s">
        <v>14</v>
      </c>
      <c r="AT1" s="8" t="s">
        <v>15</v>
      </c>
      <c r="AU1" s="8" t="s">
        <v>16</v>
      </c>
      <c r="AV1" s="13" t="s">
        <v>336</v>
      </c>
      <c r="AW1" s="13" t="s">
        <v>17</v>
      </c>
      <c r="AX1" s="13" t="s">
        <v>17</v>
      </c>
    </row>
    <row r="2" spans="1:50" s="13" customFormat="1" x14ac:dyDescent="0.2">
      <c r="A2" s="13" t="s">
        <v>18</v>
      </c>
      <c r="B2" s="13" t="s">
        <v>18</v>
      </c>
      <c r="C2" s="5" t="s">
        <v>18</v>
      </c>
      <c r="D2" s="5" t="s">
        <v>2</v>
      </c>
      <c r="E2" s="5" t="s">
        <v>2</v>
      </c>
      <c r="F2" s="5" t="s">
        <v>19</v>
      </c>
      <c r="G2" s="5" t="s">
        <v>19</v>
      </c>
      <c r="H2" s="5" t="s">
        <v>19</v>
      </c>
      <c r="I2" s="5" t="s">
        <v>106</v>
      </c>
      <c r="J2" s="5" t="s">
        <v>106</v>
      </c>
      <c r="K2" s="8" t="s">
        <v>3</v>
      </c>
      <c r="L2" s="8" t="s">
        <v>3</v>
      </c>
      <c r="M2" s="8" t="s">
        <v>19</v>
      </c>
      <c r="N2" s="8" t="s">
        <v>19</v>
      </c>
      <c r="O2" s="8" t="s">
        <v>19</v>
      </c>
      <c r="P2" s="8" t="s">
        <v>3</v>
      </c>
      <c r="Q2" s="5" t="s">
        <v>4</v>
      </c>
      <c r="R2" s="5" t="s">
        <v>20</v>
      </c>
      <c r="S2" s="8" t="s">
        <v>21</v>
      </c>
      <c r="T2" s="8" t="s">
        <v>22</v>
      </c>
      <c r="U2" s="8" t="s">
        <v>517</v>
      </c>
      <c r="V2" s="8" t="s">
        <v>326</v>
      </c>
      <c r="W2" s="13" t="s">
        <v>332</v>
      </c>
      <c r="X2" s="8" t="s">
        <v>21</v>
      </c>
      <c r="Y2" s="8" t="s">
        <v>24</v>
      </c>
      <c r="Z2" s="8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9</v>
      </c>
      <c r="AF2" s="5" t="s">
        <v>10</v>
      </c>
      <c r="AG2" s="5" t="s">
        <v>30</v>
      </c>
      <c r="AH2" s="5" t="s">
        <v>30</v>
      </c>
      <c r="AI2" s="5" t="s">
        <v>9</v>
      </c>
      <c r="AJ2" s="5" t="s">
        <v>31</v>
      </c>
      <c r="AK2" s="5" t="s">
        <v>5</v>
      </c>
      <c r="AL2" s="5" t="s">
        <v>32</v>
      </c>
      <c r="AM2" s="5" t="s">
        <v>33</v>
      </c>
      <c r="AN2" s="5" t="s">
        <v>34</v>
      </c>
      <c r="AO2" s="5" t="s">
        <v>35</v>
      </c>
      <c r="AP2" s="5" t="s">
        <v>36</v>
      </c>
      <c r="AQ2" s="5" t="s">
        <v>10</v>
      </c>
      <c r="AR2" s="5" t="s">
        <v>37</v>
      </c>
      <c r="AS2" s="8" t="s">
        <v>38</v>
      </c>
      <c r="AT2" s="8" t="s">
        <v>39</v>
      </c>
      <c r="AU2" s="8" t="s">
        <v>40</v>
      </c>
      <c r="AV2" s="13" t="s">
        <v>337</v>
      </c>
      <c r="AW2" s="13" t="s">
        <v>41</v>
      </c>
      <c r="AX2" s="13" t="s">
        <v>41</v>
      </c>
    </row>
    <row r="3" spans="1:50" s="13" customFormat="1" x14ac:dyDescent="0.2">
      <c r="A3" s="13" t="s">
        <v>42</v>
      </c>
      <c r="B3" s="13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107</v>
      </c>
      <c r="J3" s="5" t="s">
        <v>108</v>
      </c>
      <c r="K3" s="8" t="s">
        <v>45</v>
      </c>
      <c r="L3" s="8" t="s">
        <v>46</v>
      </c>
      <c r="M3" s="8" t="s">
        <v>47</v>
      </c>
      <c r="N3" s="8" t="s">
        <v>48</v>
      </c>
      <c r="O3" s="8" t="s">
        <v>49</v>
      </c>
      <c r="P3" s="8" t="s">
        <v>10</v>
      </c>
      <c r="Q3" s="5" t="s">
        <v>50</v>
      </c>
      <c r="R3" s="5" t="s">
        <v>51</v>
      </c>
      <c r="S3" s="8" t="s">
        <v>52</v>
      </c>
      <c r="T3" s="8" t="s">
        <v>52</v>
      </c>
      <c r="U3" s="8" t="s">
        <v>331</v>
      </c>
      <c r="V3" s="8" t="s">
        <v>331</v>
      </c>
      <c r="W3" s="13" t="s">
        <v>331</v>
      </c>
      <c r="X3" s="8" t="s">
        <v>52</v>
      </c>
      <c r="Y3" s="8" t="s">
        <v>52</v>
      </c>
      <c r="Z3" s="8" t="s">
        <v>52</v>
      </c>
      <c r="AA3" s="5" t="s">
        <v>53</v>
      </c>
      <c r="AB3" s="5" t="s">
        <v>53</v>
      </c>
      <c r="AC3" s="5" t="s">
        <v>53</v>
      </c>
      <c r="AD3" s="5" t="s">
        <v>53</v>
      </c>
      <c r="AE3" s="5" t="s">
        <v>53</v>
      </c>
      <c r="AF3" s="5" t="s">
        <v>53</v>
      </c>
      <c r="AG3" s="5" t="s">
        <v>54</v>
      </c>
      <c r="AH3" s="5" t="s">
        <v>55</v>
      </c>
      <c r="AI3" s="5" t="s">
        <v>56</v>
      </c>
      <c r="AJ3" s="5" t="s">
        <v>57</v>
      </c>
      <c r="AK3" s="5" t="s">
        <v>57</v>
      </c>
      <c r="AL3" s="5" t="s">
        <v>58</v>
      </c>
      <c r="AM3" s="5" t="s">
        <v>23</v>
      </c>
      <c r="AN3" s="5" t="s">
        <v>59</v>
      </c>
      <c r="AO3" s="5" t="s">
        <v>60</v>
      </c>
      <c r="AP3" s="5" t="s">
        <v>61</v>
      </c>
      <c r="AQ3" s="5" t="s">
        <v>61</v>
      </c>
      <c r="AR3" s="5" t="s">
        <v>62</v>
      </c>
      <c r="AS3" s="8" t="s">
        <v>63</v>
      </c>
      <c r="AT3" s="8" t="s">
        <v>63</v>
      </c>
      <c r="AU3" s="8" t="s">
        <v>63</v>
      </c>
      <c r="AW3" s="13" t="s">
        <v>64</v>
      </c>
      <c r="AX3" s="13" t="s">
        <v>65</v>
      </c>
    </row>
    <row r="4" spans="1:50" ht="13.2" x14ac:dyDescent="0.25">
      <c r="B4" s="17"/>
      <c r="C4" s="18"/>
      <c r="D4" s="19"/>
      <c r="E4" s="19"/>
      <c r="F4" s="19"/>
      <c r="G4" s="19"/>
      <c r="H4" s="19"/>
      <c r="I4" s="19"/>
      <c r="J4" s="19"/>
      <c r="K4" s="9"/>
      <c r="L4" s="9"/>
      <c r="M4" s="9"/>
      <c r="N4" s="9"/>
      <c r="O4" s="9"/>
      <c r="P4" s="9"/>
      <c r="Q4" s="18"/>
      <c r="R4" s="19"/>
      <c r="S4" s="9"/>
      <c r="T4" s="9"/>
      <c r="U4" s="9"/>
      <c r="V4" s="9"/>
      <c r="W4" s="9"/>
      <c r="X4" s="9"/>
      <c r="Y4" s="9"/>
      <c r="Z4" s="20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20"/>
      <c r="AT4" s="20"/>
      <c r="AU4" s="8"/>
      <c r="AV4"/>
      <c r="AW4"/>
      <c r="AX4" s="20"/>
    </row>
    <row r="5" spans="1:50" s="24" customFormat="1" x14ac:dyDescent="0.2">
      <c r="A5" s="23">
        <v>1</v>
      </c>
      <c r="B5" s="23">
        <v>2</v>
      </c>
      <c r="C5" s="23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7">
        <v>17</v>
      </c>
      <c r="R5" s="7">
        <v>18</v>
      </c>
      <c r="S5" s="7">
        <v>19</v>
      </c>
      <c r="T5" s="7">
        <v>20</v>
      </c>
      <c r="U5" s="7">
        <v>21</v>
      </c>
      <c r="V5" s="7">
        <v>22</v>
      </c>
      <c r="W5" s="7">
        <v>23</v>
      </c>
      <c r="X5" s="7">
        <v>24</v>
      </c>
      <c r="Y5" s="7">
        <v>25</v>
      </c>
      <c r="Z5" s="7">
        <v>26</v>
      </c>
      <c r="AA5" s="7">
        <v>27</v>
      </c>
      <c r="AB5" s="7">
        <v>28</v>
      </c>
      <c r="AC5" s="7">
        <v>29</v>
      </c>
      <c r="AD5" s="7">
        <v>30</v>
      </c>
      <c r="AE5" s="7">
        <v>31</v>
      </c>
      <c r="AF5" s="7">
        <v>32</v>
      </c>
      <c r="AG5" s="7">
        <v>33</v>
      </c>
      <c r="AH5" s="7">
        <v>34</v>
      </c>
      <c r="AI5" s="7">
        <v>35</v>
      </c>
      <c r="AJ5" s="7">
        <v>36</v>
      </c>
      <c r="AK5" s="7">
        <v>37</v>
      </c>
      <c r="AL5" s="7">
        <v>38</v>
      </c>
      <c r="AM5" s="7">
        <v>39</v>
      </c>
      <c r="AN5" s="7">
        <v>40</v>
      </c>
      <c r="AO5" s="7">
        <v>41</v>
      </c>
      <c r="AP5" s="7">
        <v>42</v>
      </c>
      <c r="AQ5" s="7">
        <v>43</v>
      </c>
      <c r="AR5" s="7">
        <v>44</v>
      </c>
      <c r="AS5" s="7">
        <v>45</v>
      </c>
      <c r="AT5" s="7">
        <v>46</v>
      </c>
      <c r="AU5" s="7">
        <v>47</v>
      </c>
      <c r="AV5" s="7">
        <v>48</v>
      </c>
      <c r="AW5" s="7">
        <v>49</v>
      </c>
      <c r="AX5" s="7">
        <v>50</v>
      </c>
    </row>
    <row r="6" spans="1:50" x14ac:dyDescent="0.2">
      <c r="A6" s="15" t="s">
        <v>66</v>
      </c>
      <c r="B6" s="15" t="s">
        <v>67</v>
      </c>
      <c r="C6" s="21" t="s">
        <v>75</v>
      </c>
      <c r="D6" s="21" t="s">
        <v>76</v>
      </c>
      <c r="E6" s="21" t="s">
        <v>77</v>
      </c>
      <c r="F6" s="21" t="s">
        <v>78</v>
      </c>
      <c r="G6" s="21" t="s">
        <v>79</v>
      </c>
      <c r="H6" s="21" t="s">
        <v>80</v>
      </c>
      <c r="I6" s="21" t="s">
        <v>81</v>
      </c>
      <c r="J6" s="21" t="s">
        <v>82</v>
      </c>
      <c r="K6" s="22" t="s">
        <v>68</v>
      </c>
      <c r="L6" s="22" t="s">
        <v>69</v>
      </c>
      <c r="M6" s="22" t="s">
        <v>70</v>
      </c>
      <c r="N6" s="22" t="s">
        <v>71</v>
      </c>
      <c r="O6" s="22" t="s">
        <v>72</v>
      </c>
      <c r="P6" s="22" t="s">
        <v>83</v>
      </c>
      <c r="Q6" s="21" t="s">
        <v>73</v>
      </c>
      <c r="R6" s="21" t="s">
        <v>74</v>
      </c>
      <c r="S6" s="22" t="s">
        <v>335</v>
      </c>
      <c r="T6" s="22" t="s">
        <v>334</v>
      </c>
      <c r="U6" s="22" t="s">
        <v>517</v>
      </c>
      <c r="V6" s="22" t="s">
        <v>326</v>
      </c>
      <c r="W6" s="22" t="s">
        <v>327</v>
      </c>
      <c r="X6" s="22" t="s">
        <v>328</v>
      </c>
      <c r="Y6" s="22" t="s">
        <v>329</v>
      </c>
      <c r="Z6" s="22" t="s">
        <v>333</v>
      </c>
      <c r="AA6" s="21" t="s">
        <v>84</v>
      </c>
      <c r="AB6" s="21" t="s">
        <v>85</v>
      </c>
      <c r="AC6" s="21" t="s">
        <v>86</v>
      </c>
      <c r="AD6" s="21" t="s">
        <v>87</v>
      </c>
      <c r="AE6" s="21" t="s">
        <v>88</v>
      </c>
      <c r="AF6" s="21" t="s">
        <v>89</v>
      </c>
      <c r="AG6" s="21" t="s">
        <v>90</v>
      </c>
      <c r="AH6" s="21" t="s">
        <v>91</v>
      </c>
      <c r="AI6" s="21" t="s">
        <v>92</v>
      </c>
      <c r="AJ6" s="21" t="s">
        <v>93</v>
      </c>
      <c r="AK6" s="21" t="s">
        <v>94</v>
      </c>
      <c r="AL6" s="21" t="s">
        <v>95</v>
      </c>
      <c r="AM6" s="21" t="s">
        <v>96</v>
      </c>
      <c r="AN6" s="21" t="s">
        <v>97</v>
      </c>
      <c r="AO6" s="21" t="s">
        <v>98</v>
      </c>
      <c r="AP6" s="21" t="s">
        <v>99</v>
      </c>
      <c r="AQ6" s="21" t="s">
        <v>100</v>
      </c>
      <c r="AR6" s="21" t="s">
        <v>101</v>
      </c>
      <c r="AS6" s="22" t="s">
        <v>102</v>
      </c>
      <c r="AT6" s="22" t="s">
        <v>103</v>
      </c>
      <c r="AU6" s="22" t="s">
        <v>104</v>
      </c>
      <c r="AV6" s="15" t="s">
        <v>153</v>
      </c>
      <c r="AW6" s="15"/>
      <c r="AX6" s="15"/>
    </row>
    <row r="7" spans="1:50" x14ac:dyDescent="0.2">
      <c r="A7" s="14" t="s">
        <v>158</v>
      </c>
      <c r="B7" s="14" t="s">
        <v>343</v>
      </c>
      <c r="C7" s="6">
        <v>1</v>
      </c>
      <c r="D7" s="6">
        <v>6</v>
      </c>
      <c r="E7" s="6">
        <v>20</v>
      </c>
      <c r="F7" s="6">
        <v>124</v>
      </c>
      <c r="G7" s="6">
        <v>61</v>
      </c>
      <c r="H7" s="6">
        <v>78</v>
      </c>
      <c r="I7" s="6">
        <v>283</v>
      </c>
      <c r="J7" s="6">
        <v>289</v>
      </c>
      <c r="K7" s="10">
        <v>0</v>
      </c>
      <c r="L7" s="10">
        <v>23.45</v>
      </c>
      <c r="M7" s="10">
        <v>135.99</v>
      </c>
      <c r="N7" s="10">
        <v>43.43</v>
      </c>
      <c r="O7" s="10">
        <v>79.099999999999994</v>
      </c>
      <c r="P7" s="10">
        <v>281.97000000000003</v>
      </c>
      <c r="Q7" s="6">
        <f>VLOOKUP($A7,[1]!Table_Query_from_dpiorsnet5[#All],6,0)</f>
        <v>16343356</v>
      </c>
      <c r="R7" s="6">
        <f>ROUND(Q7/I7,0)</f>
        <v>57750</v>
      </c>
      <c r="S7" s="10">
        <f>VLOOKUP($A7,[1]!Table_Query_from_dpiorsnet5[#All],8,0)</f>
        <v>70</v>
      </c>
      <c r="T7" s="10">
        <f>VLOOKUP($A7,[1]!Table_Query_from_dpiorsnet5[#All],10,0)</f>
        <v>4.4800000000000004</v>
      </c>
      <c r="U7" s="10">
        <v>0</v>
      </c>
      <c r="V7" s="10">
        <f>VLOOKUP($A7,[1]!Table_Query_from_dpiorsnet5[#All],12,0)</f>
        <v>12</v>
      </c>
      <c r="W7" s="10">
        <f>VLOOKUP($A7,[1]!Table_Query_from_dpiorsnet5[#All],13,0)</f>
        <v>3</v>
      </c>
      <c r="X7" s="10">
        <f>VLOOKUP($A7,[1]!Table_Query_from_dpiorsnet5[#All],14,0)+VLOOKUP(A7,[1]!Table_Query_from_dpiorsnet5[[#All],[StateIssuedID]:[SpAssess]],15,0)</f>
        <v>15</v>
      </c>
      <c r="Y7" s="10">
        <f>VLOOKUP($A7,[1]!Table_Query_from_dpiorsnet5[#All],16,0)</f>
        <v>13.65</v>
      </c>
      <c r="Z7" s="10">
        <f>SUM(S7:Y7)</f>
        <v>118.13000000000001</v>
      </c>
      <c r="AA7" s="6">
        <v>1874719.93</v>
      </c>
      <c r="AB7" s="6">
        <v>0</v>
      </c>
      <c r="AC7" s="6">
        <v>3179661.2</v>
      </c>
      <c r="AD7" s="6">
        <v>71833.710000000006</v>
      </c>
      <c r="AE7" s="6">
        <v>231663.77</v>
      </c>
      <c r="AF7" s="6">
        <f>SUM(AA7:AE7)</f>
        <v>5357878.6099999994</v>
      </c>
      <c r="AG7" s="6">
        <v>1991725.02</v>
      </c>
      <c r="AH7" s="6">
        <v>236122.84</v>
      </c>
      <c r="AI7" s="6">
        <v>196125.08</v>
      </c>
      <c r="AJ7" s="6">
        <v>228315.53</v>
      </c>
      <c r="AK7" s="6">
        <v>363637.09</v>
      </c>
      <c r="AL7" s="6">
        <v>793060.41</v>
      </c>
      <c r="AM7" s="6">
        <v>258649.83</v>
      </c>
      <c r="AN7" s="6">
        <v>0</v>
      </c>
      <c r="AO7" s="6">
        <v>272946.03999999998</v>
      </c>
      <c r="AP7" s="6">
        <v>347305.27</v>
      </c>
      <c r="AQ7" s="6">
        <f>SUM(AG7:AP7)</f>
        <v>4687887.1099999994</v>
      </c>
      <c r="AR7" s="6">
        <v>2493600.27</v>
      </c>
      <c r="AS7" s="10">
        <v>16625.48</v>
      </c>
      <c r="AT7" s="10">
        <v>13508.48</v>
      </c>
      <c r="AU7" s="10">
        <f>AM7/P7</f>
        <v>917.29556335780387</v>
      </c>
      <c r="AV7" s="11">
        <v>860.94</v>
      </c>
      <c r="AW7" s="12"/>
      <c r="AX7" s="10"/>
    </row>
    <row r="8" spans="1:50" x14ac:dyDescent="0.2">
      <c r="A8" s="14" t="s">
        <v>159</v>
      </c>
      <c r="B8" s="14" t="s">
        <v>344</v>
      </c>
      <c r="C8" s="6">
        <v>1</v>
      </c>
      <c r="D8" s="6">
        <v>32</v>
      </c>
      <c r="E8" s="6">
        <v>58</v>
      </c>
      <c r="F8" s="6">
        <v>427</v>
      </c>
      <c r="G8" s="6">
        <v>153</v>
      </c>
      <c r="H8" s="6">
        <v>323</v>
      </c>
      <c r="I8" s="6">
        <v>961</v>
      </c>
      <c r="J8" s="6">
        <v>993</v>
      </c>
      <c r="K8" s="10">
        <v>12.36</v>
      </c>
      <c r="L8" s="10">
        <v>52.88</v>
      </c>
      <c r="M8" s="10">
        <v>410.39</v>
      </c>
      <c r="N8" s="10">
        <v>158.81</v>
      </c>
      <c r="O8" s="10">
        <v>312.77999999999997</v>
      </c>
      <c r="P8" s="10">
        <v>947.22</v>
      </c>
      <c r="Q8" s="6">
        <f>VLOOKUP($A8,[1]!Table_Query_from_dpiorsnet5[#All],6,0)</f>
        <v>50521441</v>
      </c>
      <c r="R8" s="6">
        <f t="shared" ref="R8:R71" si="0">ROUND(Q8/I8,0)</f>
        <v>52572</v>
      </c>
      <c r="S8" s="10">
        <f>VLOOKUP($A8,[1]!Table_Query_from_dpiorsnet5[#All],8,0)</f>
        <v>68.86</v>
      </c>
      <c r="T8" s="10">
        <f>VLOOKUP($A8,[1]!Table_Query_from_dpiorsnet5[#All],10,0)</f>
        <v>3.96</v>
      </c>
      <c r="U8" s="10">
        <v>0</v>
      </c>
      <c r="V8" s="10">
        <f>VLOOKUP($A8,[1]!Table_Query_from_dpiorsnet5[#All],12,0)</f>
        <v>11.8</v>
      </c>
      <c r="W8" s="10">
        <f>VLOOKUP($A8,[1]!Table_Query_from_dpiorsnet5[#All],13,0)</f>
        <v>2.95</v>
      </c>
      <c r="X8" s="10">
        <f>VLOOKUP($A8,[1]!Table_Query_from_dpiorsnet5[#All],14,0)+VLOOKUP(A8,[1]!Table_Query_from_dpiorsnet5[[#All],[StateIssuedID]:[SpAssess]],15,0)</f>
        <v>10.29</v>
      </c>
      <c r="Y8" s="10">
        <f>VLOOKUP($A8,[1]!Table_Query_from_dpiorsnet5[#All],16,0)</f>
        <v>0</v>
      </c>
      <c r="Z8" s="10">
        <f t="shared" ref="Z8:Z71" si="1">SUM(S8:Y8)</f>
        <v>97.859999999999985</v>
      </c>
      <c r="AA8" s="6">
        <v>4273935.5599999996</v>
      </c>
      <c r="AB8" s="6">
        <v>0</v>
      </c>
      <c r="AC8" s="6">
        <v>8688311.8699999992</v>
      </c>
      <c r="AD8" s="6">
        <v>590342.9</v>
      </c>
      <c r="AE8" s="6">
        <v>139658.15</v>
      </c>
      <c r="AF8" s="6">
        <f t="shared" ref="AF8:AF70" si="2">SUM(AA8:AE8)</f>
        <v>13692248.48</v>
      </c>
      <c r="AG8" s="6">
        <v>6710789.8499999996</v>
      </c>
      <c r="AH8" s="6">
        <v>726952.77</v>
      </c>
      <c r="AI8" s="6">
        <v>815901.29</v>
      </c>
      <c r="AJ8" s="6">
        <v>437999.98</v>
      </c>
      <c r="AK8" s="6">
        <v>2018230.6</v>
      </c>
      <c r="AL8" s="6">
        <v>990781.06</v>
      </c>
      <c r="AM8" s="6">
        <v>521490.71</v>
      </c>
      <c r="AN8" s="6">
        <v>0</v>
      </c>
      <c r="AO8" s="6">
        <v>391633.77</v>
      </c>
      <c r="AP8" s="6">
        <v>1178160.6200000001</v>
      </c>
      <c r="AQ8" s="6">
        <f t="shared" ref="AQ8:AQ70" si="3">SUM(AG8:AP8)</f>
        <v>13791940.649999999</v>
      </c>
      <c r="AR8" s="6">
        <v>1814817</v>
      </c>
      <c r="AS8" s="10">
        <v>14560.44</v>
      </c>
      <c r="AT8" s="10">
        <v>12352.63</v>
      </c>
      <c r="AU8" s="10">
        <f t="shared" ref="AU8:AU71" si="4">AM8/P8</f>
        <v>550.54866873587969</v>
      </c>
      <c r="AV8" s="11">
        <v>357.94</v>
      </c>
      <c r="AW8" s="12"/>
      <c r="AX8" s="10"/>
    </row>
    <row r="9" spans="1:50" x14ac:dyDescent="0.2">
      <c r="A9" s="14" t="s">
        <v>160</v>
      </c>
      <c r="B9" s="14" t="s">
        <v>345</v>
      </c>
      <c r="C9" s="6">
        <v>1</v>
      </c>
      <c r="D9" s="6">
        <v>15</v>
      </c>
      <c r="E9" s="6">
        <v>17</v>
      </c>
      <c r="F9" s="6">
        <v>105</v>
      </c>
      <c r="G9" s="6">
        <v>28</v>
      </c>
      <c r="H9" s="6">
        <v>67</v>
      </c>
      <c r="I9" s="6">
        <v>217</v>
      </c>
      <c r="J9" s="6">
        <v>232</v>
      </c>
      <c r="K9" s="10">
        <v>0</v>
      </c>
      <c r="L9" s="10">
        <v>17</v>
      </c>
      <c r="M9" s="10">
        <v>100.88</v>
      </c>
      <c r="N9" s="10">
        <v>27.79</v>
      </c>
      <c r="O9" s="10">
        <v>67.849999999999994</v>
      </c>
      <c r="P9" s="10">
        <v>213.51999999999998</v>
      </c>
      <c r="Q9" s="6">
        <f>VLOOKUP($A9,[1]!Table_Query_from_dpiorsnet5[#All],6,0)</f>
        <v>34677818</v>
      </c>
      <c r="R9" s="6">
        <f t="shared" si="0"/>
        <v>159806</v>
      </c>
      <c r="S9" s="10">
        <f>VLOOKUP($A9,[1]!Table_Query_from_dpiorsnet5[#All],8,0)</f>
        <v>70</v>
      </c>
      <c r="T9" s="10">
        <f>VLOOKUP($A9,[1]!Table_Query_from_dpiorsnet5[#All],10,0)</f>
        <v>2.4500000000000002</v>
      </c>
      <c r="U9" s="10">
        <v>0</v>
      </c>
      <c r="V9" s="10">
        <f>VLOOKUP($A9,[1]!Table_Query_from_dpiorsnet5[#All],12,0)</f>
        <v>12</v>
      </c>
      <c r="W9" s="10">
        <f>VLOOKUP($A9,[1]!Table_Query_from_dpiorsnet5[#All],13,0)</f>
        <v>3</v>
      </c>
      <c r="X9" s="10">
        <f>VLOOKUP($A9,[1]!Table_Query_from_dpiorsnet5[#All],14,0)+VLOOKUP(A9,[1]!Table_Query_from_dpiorsnet5[[#All],[StateIssuedID]:[SpAssess]],15,0)</f>
        <v>5.09</v>
      </c>
      <c r="Y9" s="10">
        <f>VLOOKUP($A9,[1]!Table_Query_from_dpiorsnet5[#All],16,0)</f>
        <v>0</v>
      </c>
      <c r="Z9" s="10">
        <f t="shared" si="1"/>
        <v>92.54</v>
      </c>
      <c r="AA9" s="6">
        <v>3314486.81</v>
      </c>
      <c r="AB9" s="6">
        <v>340.38</v>
      </c>
      <c r="AC9" s="6">
        <v>1492938.89</v>
      </c>
      <c r="AD9" s="6">
        <v>124544.06</v>
      </c>
      <c r="AE9" s="6">
        <v>0</v>
      </c>
      <c r="AF9" s="6">
        <f t="shared" si="2"/>
        <v>4932310.1399999997</v>
      </c>
      <c r="AG9" s="6">
        <v>1873556.06</v>
      </c>
      <c r="AH9" s="6">
        <v>39157.040000000001</v>
      </c>
      <c r="AI9" s="6">
        <v>221762.99</v>
      </c>
      <c r="AJ9" s="6">
        <v>223034.81</v>
      </c>
      <c r="AK9" s="6">
        <v>424890.57</v>
      </c>
      <c r="AL9" s="6">
        <v>272147</v>
      </c>
      <c r="AM9" s="6">
        <v>536546.9</v>
      </c>
      <c r="AN9" s="6">
        <v>0</v>
      </c>
      <c r="AO9" s="6">
        <v>101366.66</v>
      </c>
      <c r="AP9" s="6">
        <v>1535074.65</v>
      </c>
      <c r="AQ9" s="6">
        <f t="shared" si="3"/>
        <v>5227536.68</v>
      </c>
      <c r="AR9" s="6">
        <v>1857098.93</v>
      </c>
      <c r="AS9" s="10">
        <v>24482.66</v>
      </c>
      <c r="AT9" s="10">
        <v>14305.68</v>
      </c>
      <c r="AU9" s="10">
        <f t="shared" si="4"/>
        <v>2512.8648370176097</v>
      </c>
      <c r="AV9" s="11">
        <v>720.41</v>
      </c>
      <c r="AW9" s="12"/>
      <c r="AX9" s="10"/>
    </row>
    <row r="10" spans="1:50" x14ac:dyDescent="0.2">
      <c r="A10" s="14" t="s">
        <v>161</v>
      </c>
      <c r="B10" s="14" t="s">
        <v>346</v>
      </c>
      <c r="C10" s="6">
        <v>1</v>
      </c>
      <c r="D10" s="6">
        <v>7</v>
      </c>
      <c r="E10" s="6">
        <v>8</v>
      </c>
      <c r="F10" s="6">
        <v>69</v>
      </c>
      <c r="G10" s="6">
        <v>28</v>
      </c>
      <c r="H10" s="6">
        <v>32</v>
      </c>
      <c r="I10" s="6">
        <v>137</v>
      </c>
      <c r="J10" s="6">
        <v>144</v>
      </c>
      <c r="K10" s="10">
        <v>0</v>
      </c>
      <c r="L10" s="10">
        <v>8</v>
      </c>
      <c r="M10" s="10">
        <v>59.3</v>
      </c>
      <c r="N10" s="10">
        <v>28</v>
      </c>
      <c r="O10" s="10">
        <v>32</v>
      </c>
      <c r="P10" s="10">
        <v>127.3</v>
      </c>
      <c r="Q10" s="6">
        <f>VLOOKUP($A10,[1]!Table_Query_from_dpiorsnet5[#All],6,0)</f>
        <v>18524225</v>
      </c>
      <c r="R10" s="6">
        <f t="shared" si="0"/>
        <v>135213</v>
      </c>
      <c r="S10" s="10">
        <f>VLOOKUP($A10,[1]!Table_Query_from_dpiorsnet5[#All],8,0)</f>
        <v>69.77</v>
      </c>
      <c r="T10" s="10">
        <f>VLOOKUP($A10,[1]!Table_Query_from_dpiorsnet5[#All],10,0)</f>
        <v>0</v>
      </c>
      <c r="U10" s="10">
        <v>0</v>
      </c>
      <c r="V10" s="10">
        <f>VLOOKUP($A10,[1]!Table_Query_from_dpiorsnet5[#All],12,0)</f>
        <v>0</v>
      </c>
      <c r="W10" s="10">
        <f>VLOOKUP($A10,[1]!Table_Query_from_dpiorsnet5[#All],13,0)</f>
        <v>0</v>
      </c>
      <c r="X10" s="10">
        <f>VLOOKUP($A10,[1]!Table_Query_from_dpiorsnet5[#All],14,0)+VLOOKUP(A10,[1]!Table_Query_from_dpiorsnet5[[#All],[StateIssuedID]:[SpAssess]],15,0)</f>
        <v>0</v>
      </c>
      <c r="Y10" s="10">
        <f>VLOOKUP($A10,[1]!Table_Query_from_dpiorsnet5[#All],16,0)</f>
        <v>49.72</v>
      </c>
      <c r="Z10" s="10">
        <f t="shared" si="1"/>
        <v>119.49</v>
      </c>
      <c r="AA10" s="6">
        <v>1673304.31</v>
      </c>
      <c r="AB10" s="6">
        <v>29.86</v>
      </c>
      <c r="AC10" s="6">
        <v>1619829.55</v>
      </c>
      <c r="AD10" s="6">
        <v>47674.92</v>
      </c>
      <c r="AE10" s="6">
        <v>0</v>
      </c>
      <c r="AF10" s="6">
        <f t="shared" si="2"/>
        <v>3340838.64</v>
      </c>
      <c r="AG10" s="6">
        <v>1252921.06</v>
      </c>
      <c r="AH10" s="6">
        <v>117012.63</v>
      </c>
      <c r="AI10" s="6">
        <v>108143.38</v>
      </c>
      <c r="AJ10" s="6">
        <v>135035.15</v>
      </c>
      <c r="AK10" s="6">
        <v>566594.89</v>
      </c>
      <c r="AL10" s="6">
        <v>506558.26</v>
      </c>
      <c r="AM10" s="6">
        <v>289776.25</v>
      </c>
      <c r="AN10" s="6">
        <v>0</v>
      </c>
      <c r="AO10" s="6">
        <v>74717.2</v>
      </c>
      <c r="AP10" s="6">
        <v>78673.179999999993</v>
      </c>
      <c r="AQ10" s="6">
        <f t="shared" si="3"/>
        <v>3129432.0000000005</v>
      </c>
      <c r="AR10" s="6">
        <v>552751.89</v>
      </c>
      <c r="AS10" s="10">
        <v>24583.13</v>
      </c>
      <c r="AT10" s="10">
        <v>21101.85</v>
      </c>
      <c r="AU10" s="10">
        <f t="shared" si="4"/>
        <v>2276.3256087981149</v>
      </c>
      <c r="AV10" s="11">
        <v>511.5</v>
      </c>
      <c r="AW10" s="12"/>
      <c r="AX10" s="10"/>
    </row>
    <row r="11" spans="1:50" x14ac:dyDescent="0.2">
      <c r="A11" s="14" t="s">
        <v>162</v>
      </c>
      <c r="B11" s="14" t="s">
        <v>347</v>
      </c>
      <c r="C11" s="6">
        <v>1</v>
      </c>
      <c r="D11" s="6">
        <v>9</v>
      </c>
      <c r="E11" s="6">
        <v>20</v>
      </c>
      <c r="F11" s="6">
        <v>112</v>
      </c>
      <c r="G11" s="6">
        <v>36</v>
      </c>
      <c r="H11" s="6">
        <v>70</v>
      </c>
      <c r="I11" s="6">
        <v>238</v>
      </c>
      <c r="J11" s="6">
        <v>247</v>
      </c>
      <c r="K11" s="10">
        <v>0</v>
      </c>
      <c r="L11" s="10">
        <v>26.2</v>
      </c>
      <c r="M11" s="10">
        <v>119.23</v>
      </c>
      <c r="N11" s="10">
        <v>35.79</v>
      </c>
      <c r="O11" s="10">
        <v>72.73</v>
      </c>
      <c r="P11" s="10">
        <v>253.95</v>
      </c>
      <c r="Q11" s="6">
        <f>VLOOKUP($A11,[1]!Table_Query_from_dpiorsnet5[#All],6,0)</f>
        <v>4252465</v>
      </c>
      <c r="R11" s="6">
        <f t="shared" si="0"/>
        <v>17868</v>
      </c>
      <c r="S11" s="10">
        <f>VLOOKUP($A11,[1]!Table_Query_from_dpiorsnet5[#All],8,0)</f>
        <v>49.27</v>
      </c>
      <c r="T11" s="10">
        <f>VLOOKUP($A11,[1]!Table_Query_from_dpiorsnet5[#All],10,0)</f>
        <v>0</v>
      </c>
      <c r="U11" s="10">
        <v>0</v>
      </c>
      <c r="V11" s="10">
        <f>VLOOKUP($A11,[1]!Table_Query_from_dpiorsnet5[#All],12,0)</f>
        <v>0</v>
      </c>
      <c r="W11" s="10">
        <f>VLOOKUP($A11,[1]!Table_Query_from_dpiorsnet5[#All],13,0)</f>
        <v>0</v>
      </c>
      <c r="X11" s="10">
        <f>VLOOKUP($A11,[1]!Table_Query_from_dpiorsnet5[#All],14,0)+VLOOKUP(A11,[1]!Table_Query_from_dpiorsnet5[[#All],[StateIssuedID]:[SpAssess]],15,0)</f>
        <v>1.68</v>
      </c>
      <c r="Y11" s="10">
        <f>VLOOKUP($A11,[1]!Table_Query_from_dpiorsnet5[#All],16,0)</f>
        <v>0</v>
      </c>
      <c r="Z11" s="10">
        <f t="shared" si="1"/>
        <v>50.95</v>
      </c>
      <c r="AA11" s="6">
        <v>303689.94</v>
      </c>
      <c r="AB11" s="6">
        <v>0</v>
      </c>
      <c r="AC11" s="6">
        <v>3331694.46</v>
      </c>
      <c r="AD11" s="6">
        <v>3181269.27</v>
      </c>
      <c r="AE11" s="6">
        <v>0</v>
      </c>
      <c r="AF11" s="6">
        <f t="shared" si="2"/>
        <v>6816653.6699999999</v>
      </c>
      <c r="AG11" s="6">
        <v>3261566.22</v>
      </c>
      <c r="AH11" s="6">
        <v>0</v>
      </c>
      <c r="AI11" s="6">
        <v>566735.30000000005</v>
      </c>
      <c r="AJ11" s="6">
        <v>276601.81</v>
      </c>
      <c r="AK11" s="6">
        <v>515351.44</v>
      </c>
      <c r="AL11" s="6">
        <v>525565.31000000006</v>
      </c>
      <c r="AM11" s="6">
        <v>622612.16</v>
      </c>
      <c r="AN11" s="6">
        <v>0</v>
      </c>
      <c r="AO11" s="6">
        <v>74300.179999999993</v>
      </c>
      <c r="AP11" s="6">
        <v>625390.53</v>
      </c>
      <c r="AQ11" s="6">
        <f t="shared" si="3"/>
        <v>6468122.9500000002</v>
      </c>
      <c r="AR11" s="6">
        <v>4613753.26</v>
      </c>
      <c r="AS11" s="10">
        <v>25470.06</v>
      </c>
      <c r="AT11" s="10">
        <v>20263.12</v>
      </c>
      <c r="AU11" s="10">
        <f t="shared" si="4"/>
        <v>2451.7115967710183</v>
      </c>
      <c r="AV11" s="11">
        <v>230</v>
      </c>
      <c r="AW11" s="12"/>
      <c r="AX11" s="10"/>
    </row>
    <row r="12" spans="1:50" x14ac:dyDescent="0.2">
      <c r="A12" s="14" t="s">
        <v>163</v>
      </c>
      <c r="B12" s="14" t="s">
        <v>348</v>
      </c>
      <c r="C12" s="6">
        <v>1</v>
      </c>
      <c r="D12" s="6">
        <v>13</v>
      </c>
      <c r="E12" s="6">
        <v>11</v>
      </c>
      <c r="F12" s="6">
        <v>71</v>
      </c>
      <c r="G12" s="6">
        <v>17</v>
      </c>
      <c r="H12" s="6">
        <v>30</v>
      </c>
      <c r="I12" s="6">
        <v>129</v>
      </c>
      <c r="J12" s="6">
        <v>142</v>
      </c>
      <c r="K12" s="10">
        <v>0</v>
      </c>
      <c r="L12" s="10">
        <v>13</v>
      </c>
      <c r="M12" s="10">
        <v>65.89</v>
      </c>
      <c r="N12" s="10">
        <v>14.25</v>
      </c>
      <c r="O12" s="10">
        <v>31</v>
      </c>
      <c r="P12" s="10">
        <v>124.14</v>
      </c>
      <c r="Q12" s="6">
        <f>VLOOKUP($A12,[1]!Table_Query_from_dpiorsnet5[#All],6,0)</f>
        <v>13271458</v>
      </c>
      <c r="R12" s="6">
        <f t="shared" si="0"/>
        <v>102880</v>
      </c>
      <c r="S12" s="10">
        <f>VLOOKUP($A12,[1]!Table_Query_from_dpiorsnet5[#All],8,0)</f>
        <v>68.570000000000007</v>
      </c>
      <c r="T12" s="10">
        <f>VLOOKUP($A12,[1]!Table_Query_from_dpiorsnet5[#All],10,0)</f>
        <v>0</v>
      </c>
      <c r="U12" s="10">
        <v>0</v>
      </c>
      <c r="V12" s="10">
        <f>VLOOKUP($A12,[1]!Table_Query_from_dpiorsnet5[#All],12,0)</f>
        <v>6.86</v>
      </c>
      <c r="W12" s="10">
        <f>VLOOKUP($A12,[1]!Table_Query_from_dpiorsnet5[#All],13,0)</f>
        <v>2.94</v>
      </c>
      <c r="X12" s="10">
        <f>VLOOKUP($A12,[1]!Table_Query_from_dpiorsnet5[#All],14,0)+VLOOKUP(A12,[1]!Table_Query_from_dpiorsnet5[[#All],[StateIssuedID]:[SpAssess]],15,0)</f>
        <v>4.9000000000000004</v>
      </c>
      <c r="Y12" s="10">
        <f>VLOOKUP($A12,[1]!Table_Query_from_dpiorsnet5[#All],16,0)</f>
        <v>8.51</v>
      </c>
      <c r="Z12" s="10">
        <f t="shared" si="1"/>
        <v>91.780000000000015</v>
      </c>
      <c r="AA12" s="6">
        <v>1001602.69</v>
      </c>
      <c r="AB12" s="6">
        <v>0</v>
      </c>
      <c r="AC12" s="6">
        <v>1374773.65</v>
      </c>
      <c r="AD12" s="6">
        <v>84877.32</v>
      </c>
      <c r="AE12" s="6">
        <v>58608.68</v>
      </c>
      <c r="AF12" s="6">
        <f t="shared" si="2"/>
        <v>2519862.34</v>
      </c>
      <c r="AG12" s="6">
        <v>1369506.07</v>
      </c>
      <c r="AH12" s="6">
        <v>49868.68</v>
      </c>
      <c r="AI12" s="6">
        <v>143113.26999999999</v>
      </c>
      <c r="AJ12" s="6">
        <v>108942.56</v>
      </c>
      <c r="AK12" s="6">
        <v>265240.86</v>
      </c>
      <c r="AL12" s="6">
        <v>234016.21</v>
      </c>
      <c r="AM12" s="6">
        <v>69161.48</v>
      </c>
      <c r="AN12" s="6">
        <v>0</v>
      </c>
      <c r="AO12" s="6">
        <v>94488.15</v>
      </c>
      <c r="AP12" s="6">
        <v>223579.91</v>
      </c>
      <c r="AQ12" s="6">
        <f t="shared" si="3"/>
        <v>2557917.19</v>
      </c>
      <c r="AR12" s="6">
        <v>577484.71</v>
      </c>
      <c r="AS12" s="10">
        <v>20605.099999999999</v>
      </c>
      <c r="AT12" s="10">
        <v>17485.8</v>
      </c>
      <c r="AU12" s="10">
        <f t="shared" si="4"/>
        <v>557.12485903012725</v>
      </c>
      <c r="AV12" s="11">
        <v>396.75</v>
      </c>
      <c r="AW12" s="12"/>
      <c r="AX12" s="10"/>
    </row>
    <row r="13" spans="1:50" x14ac:dyDescent="0.2">
      <c r="A13" s="14" t="s">
        <v>164</v>
      </c>
      <c r="B13" s="14" t="s">
        <v>349</v>
      </c>
      <c r="C13" s="6">
        <v>1</v>
      </c>
      <c r="D13" s="6">
        <v>15</v>
      </c>
      <c r="E13" s="6">
        <v>9</v>
      </c>
      <c r="F13" s="6">
        <v>57</v>
      </c>
      <c r="G13" s="6">
        <v>21</v>
      </c>
      <c r="H13" s="6">
        <v>36</v>
      </c>
      <c r="I13" s="6">
        <v>123</v>
      </c>
      <c r="J13" s="6">
        <v>138</v>
      </c>
      <c r="K13" s="10">
        <v>0</v>
      </c>
      <c r="L13" s="10">
        <v>8.41</v>
      </c>
      <c r="M13" s="10">
        <v>53.16</v>
      </c>
      <c r="N13" s="10">
        <v>20.16</v>
      </c>
      <c r="O13" s="10">
        <v>40.450000000000003</v>
      </c>
      <c r="P13" s="10">
        <v>122.17999999999999</v>
      </c>
      <c r="Q13" s="6">
        <f>VLOOKUP($A13,[1]!Table_Query_from_dpiorsnet5[#All],6,0)</f>
        <v>11442773</v>
      </c>
      <c r="R13" s="6">
        <f t="shared" si="0"/>
        <v>93031</v>
      </c>
      <c r="S13" s="10">
        <f>VLOOKUP($A13,[1]!Table_Query_from_dpiorsnet5[#All],8,0)</f>
        <v>79.680000000000007</v>
      </c>
      <c r="T13" s="10">
        <f>VLOOKUP($A13,[1]!Table_Query_from_dpiorsnet5[#All],10,0)</f>
        <v>0</v>
      </c>
      <c r="U13" s="10">
        <v>0</v>
      </c>
      <c r="V13" s="10">
        <f>VLOOKUP($A13,[1]!Table_Query_from_dpiorsnet5[#All],12,0)</f>
        <v>11.84</v>
      </c>
      <c r="W13" s="10">
        <f>VLOOKUP($A13,[1]!Table_Query_from_dpiorsnet5[#All],13,0)</f>
        <v>1</v>
      </c>
      <c r="X13" s="10">
        <f>VLOOKUP($A13,[1]!Table_Query_from_dpiorsnet5[#All],14,0)+VLOOKUP(A13,[1]!Table_Query_from_dpiorsnet5[[#All],[StateIssuedID]:[SpAssess]],15,0)</f>
        <v>9.9600000000000009</v>
      </c>
      <c r="Y13" s="10">
        <f>VLOOKUP($A13,[1]!Table_Query_from_dpiorsnet5[#All],16,0)</f>
        <v>0</v>
      </c>
      <c r="Z13" s="10">
        <f t="shared" si="1"/>
        <v>102.48000000000002</v>
      </c>
      <c r="AA13" s="6">
        <v>1576587.8</v>
      </c>
      <c r="AB13" s="6">
        <v>0</v>
      </c>
      <c r="AC13" s="6">
        <v>1593457.7</v>
      </c>
      <c r="AD13" s="6">
        <v>138175.16</v>
      </c>
      <c r="AE13" s="6">
        <v>28000</v>
      </c>
      <c r="AF13" s="6">
        <f t="shared" si="2"/>
        <v>3336220.66</v>
      </c>
      <c r="AG13" s="6">
        <v>1128663.04</v>
      </c>
      <c r="AH13" s="6">
        <v>55961.59</v>
      </c>
      <c r="AI13" s="6">
        <v>143400.5</v>
      </c>
      <c r="AJ13" s="6">
        <v>56738.74</v>
      </c>
      <c r="AK13" s="6">
        <v>587689.87</v>
      </c>
      <c r="AL13" s="6">
        <v>867168.98</v>
      </c>
      <c r="AM13" s="6">
        <v>253510.9</v>
      </c>
      <c r="AN13" s="6">
        <v>0</v>
      </c>
      <c r="AO13" s="6">
        <v>101299.2</v>
      </c>
      <c r="AP13" s="6">
        <v>316208.14</v>
      </c>
      <c r="AQ13" s="6">
        <f t="shared" si="3"/>
        <v>3510640.9600000004</v>
      </c>
      <c r="AR13" s="6">
        <v>1004371.47</v>
      </c>
      <c r="AS13" s="10">
        <v>28733.35</v>
      </c>
      <c r="AT13" s="10">
        <v>23241.31</v>
      </c>
      <c r="AU13" s="10">
        <f t="shared" si="4"/>
        <v>2074.896873465379</v>
      </c>
      <c r="AV13" s="11">
        <v>396.67</v>
      </c>
      <c r="AW13" s="12"/>
      <c r="AX13" s="10"/>
    </row>
    <row r="14" spans="1:50" x14ac:dyDescent="0.2">
      <c r="A14" s="14" t="s">
        <v>165</v>
      </c>
      <c r="B14" s="14" t="s">
        <v>350</v>
      </c>
      <c r="C14" s="6">
        <v>2</v>
      </c>
      <c r="D14" s="6">
        <v>1</v>
      </c>
      <c r="E14" s="6">
        <v>6</v>
      </c>
      <c r="F14" s="6">
        <v>37</v>
      </c>
      <c r="G14" s="6">
        <v>18</v>
      </c>
      <c r="H14" s="6">
        <v>0</v>
      </c>
      <c r="I14" s="6">
        <v>61</v>
      </c>
      <c r="J14" s="6">
        <v>62</v>
      </c>
      <c r="K14" s="10">
        <v>0</v>
      </c>
      <c r="L14" s="10">
        <v>1.46</v>
      </c>
      <c r="M14" s="10">
        <v>37.229999999999997</v>
      </c>
      <c r="N14" s="10">
        <v>14.26</v>
      </c>
      <c r="O14" s="10">
        <v>0</v>
      </c>
      <c r="P14" s="10">
        <v>52.949999999999996</v>
      </c>
      <c r="Q14" s="6">
        <f>VLOOKUP($A14,[1]!Table_Query_from_dpiorsnet5[#All],6,0)</f>
        <v>2729316</v>
      </c>
      <c r="R14" s="6">
        <f t="shared" si="0"/>
        <v>44743</v>
      </c>
      <c r="S14" s="10">
        <f>VLOOKUP($A14,[1]!Table_Query_from_dpiorsnet5[#All],8,0)</f>
        <v>61.04</v>
      </c>
      <c r="T14" s="10">
        <f>VLOOKUP($A14,[1]!Table_Query_from_dpiorsnet5[#All],10,0)</f>
        <v>0</v>
      </c>
      <c r="U14" s="10">
        <v>0</v>
      </c>
      <c r="V14" s="10">
        <f>VLOOKUP($A14,[1]!Table_Query_from_dpiorsnet5[#All],12,0)</f>
        <v>0</v>
      </c>
      <c r="W14" s="10">
        <f>VLOOKUP($A14,[1]!Table_Query_from_dpiorsnet5[#All],13,0)</f>
        <v>0</v>
      </c>
      <c r="X14" s="10">
        <f>VLOOKUP($A14,[1]!Table_Query_from_dpiorsnet5[#All],14,0)+VLOOKUP(A14,[1]!Table_Query_from_dpiorsnet5[[#All],[StateIssuedID]:[SpAssess]],15,0)</f>
        <v>0</v>
      </c>
      <c r="Y14" s="10">
        <f>VLOOKUP($A14,[1]!Table_Query_from_dpiorsnet5[#All],16,0)</f>
        <v>0</v>
      </c>
      <c r="Z14" s="10">
        <f t="shared" si="1"/>
        <v>61.04</v>
      </c>
      <c r="AA14" s="6">
        <v>314753.2</v>
      </c>
      <c r="AB14" s="6">
        <v>0</v>
      </c>
      <c r="AC14" s="6">
        <v>931517.33</v>
      </c>
      <c r="AD14" s="6">
        <v>982073.63</v>
      </c>
      <c r="AE14" s="6">
        <v>0</v>
      </c>
      <c r="AF14" s="6">
        <f t="shared" si="2"/>
        <v>2228344.16</v>
      </c>
      <c r="AG14" s="6">
        <v>852497.78</v>
      </c>
      <c r="AH14" s="6">
        <v>112106.41</v>
      </c>
      <c r="AI14" s="6">
        <v>149250.10999999999</v>
      </c>
      <c r="AJ14" s="6">
        <v>92794.58</v>
      </c>
      <c r="AK14" s="6">
        <v>267737.13</v>
      </c>
      <c r="AL14" s="6">
        <v>179025.85</v>
      </c>
      <c r="AM14" s="6">
        <v>104749.5</v>
      </c>
      <c r="AN14" s="6">
        <v>0</v>
      </c>
      <c r="AO14" s="6">
        <v>4919.3100000000004</v>
      </c>
      <c r="AP14" s="6">
        <v>249110.95</v>
      </c>
      <c r="AQ14" s="6">
        <f t="shared" si="3"/>
        <v>2012191.6200000003</v>
      </c>
      <c r="AR14" s="6">
        <v>3208170.93</v>
      </c>
      <c r="AS14" s="10">
        <v>38001.730000000003</v>
      </c>
      <c r="AT14" s="10">
        <v>31225.91</v>
      </c>
      <c r="AU14" s="10">
        <f t="shared" si="4"/>
        <v>1978.2719546742212</v>
      </c>
      <c r="AV14" s="11">
        <v>93.05</v>
      </c>
      <c r="AW14" s="12"/>
      <c r="AX14" s="10"/>
    </row>
    <row r="15" spans="1:50" x14ac:dyDescent="0.2">
      <c r="A15" s="14" t="s">
        <v>166</v>
      </c>
      <c r="B15" s="14" t="s">
        <v>351</v>
      </c>
      <c r="C15" s="6">
        <v>1</v>
      </c>
      <c r="D15" s="6">
        <v>13</v>
      </c>
      <c r="E15" s="6">
        <v>18</v>
      </c>
      <c r="F15" s="6">
        <v>86</v>
      </c>
      <c r="G15" s="6">
        <v>24</v>
      </c>
      <c r="H15" s="6">
        <v>47</v>
      </c>
      <c r="I15" s="6">
        <v>175</v>
      </c>
      <c r="J15" s="6">
        <v>188</v>
      </c>
      <c r="K15" s="10">
        <v>4.3899999999999997</v>
      </c>
      <c r="L15" s="10">
        <v>19.190000000000001</v>
      </c>
      <c r="M15" s="10">
        <v>82.31</v>
      </c>
      <c r="N15" s="10">
        <v>25.94</v>
      </c>
      <c r="O15" s="10">
        <v>46.78</v>
      </c>
      <c r="P15" s="10">
        <v>178.61</v>
      </c>
      <c r="Q15" s="6">
        <f>VLOOKUP($A15,[1]!Table_Query_from_dpiorsnet5[#All],6,0)</f>
        <v>3224708</v>
      </c>
      <c r="R15" s="6">
        <f t="shared" si="0"/>
        <v>18427</v>
      </c>
      <c r="S15" s="10">
        <f>VLOOKUP($A15,[1]!Table_Query_from_dpiorsnet5[#All],8,0)</f>
        <v>69.150000000000006</v>
      </c>
      <c r="T15" s="10">
        <f>VLOOKUP($A15,[1]!Table_Query_from_dpiorsnet5[#All],10,0)</f>
        <v>0</v>
      </c>
      <c r="U15" s="10">
        <v>0</v>
      </c>
      <c r="V15" s="10">
        <f>VLOOKUP($A15,[1]!Table_Query_from_dpiorsnet5[#All],12,0)</f>
        <v>0</v>
      </c>
      <c r="W15" s="10">
        <f>VLOOKUP($A15,[1]!Table_Query_from_dpiorsnet5[#All],13,0)</f>
        <v>0</v>
      </c>
      <c r="X15" s="10">
        <f>VLOOKUP($A15,[1]!Table_Query_from_dpiorsnet5[#All],14,0)+VLOOKUP(A15,[1]!Table_Query_from_dpiorsnet5[[#All],[StateIssuedID]:[SpAssess]],15,0)</f>
        <v>0</v>
      </c>
      <c r="Y15" s="10">
        <f>VLOOKUP($A15,[1]!Table_Query_from_dpiorsnet5[#All],16,0)</f>
        <v>0</v>
      </c>
      <c r="Z15" s="10">
        <f t="shared" si="1"/>
        <v>69.150000000000006</v>
      </c>
      <c r="AA15" s="6">
        <v>285108.96999999997</v>
      </c>
      <c r="AB15" s="6">
        <v>0</v>
      </c>
      <c r="AC15" s="6">
        <v>2860300.68</v>
      </c>
      <c r="AD15" s="6">
        <v>4429453.3499999996</v>
      </c>
      <c r="AE15" s="6">
        <v>85.53</v>
      </c>
      <c r="AF15" s="6">
        <f t="shared" si="2"/>
        <v>7574948.5300000003</v>
      </c>
      <c r="AG15" s="6">
        <v>2938238</v>
      </c>
      <c r="AH15" s="6">
        <v>220590.01</v>
      </c>
      <c r="AI15" s="6">
        <v>461088.98</v>
      </c>
      <c r="AJ15" s="6">
        <v>272668.53999999998</v>
      </c>
      <c r="AK15" s="6">
        <v>578069.71</v>
      </c>
      <c r="AL15" s="6">
        <v>911106.58</v>
      </c>
      <c r="AM15" s="6">
        <v>312262.23</v>
      </c>
      <c r="AN15" s="6">
        <v>0</v>
      </c>
      <c r="AO15" s="6">
        <v>225060.43</v>
      </c>
      <c r="AP15" s="6">
        <v>314518.87</v>
      </c>
      <c r="AQ15" s="6">
        <f t="shared" si="3"/>
        <v>6233603.3500000006</v>
      </c>
      <c r="AR15" s="6">
        <v>2651110.91</v>
      </c>
      <c r="AS15" s="10">
        <v>34900.639999999999</v>
      </c>
      <c r="AT15" s="10">
        <v>30131.360000000001</v>
      </c>
      <c r="AU15" s="10">
        <f t="shared" si="4"/>
        <v>1748.2908571748501</v>
      </c>
      <c r="AV15" s="11">
        <v>230.69</v>
      </c>
      <c r="AW15" s="12"/>
      <c r="AX15" s="10"/>
    </row>
    <row r="16" spans="1:50" x14ac:dyDescent="0.2">
      <c r="A16" s="14" t="s">
        <v>167</v>
      </c>
      <c r="B16" s="14" t="s">
        <v>352</v>
      </c>
      <c r="C16" s="6">
        <v>1</v>
      </c>
      <c r="D16" s="6">
        <v>23</v>
      </c>
      <c r="E16" s="6">
        <v>0</v>
      </c>
      <c r="F16" s="6">
        <v>0</v>
      </c>
      <c r="G16" s="6">
        <v>0</v>
      </c>
      <c r="H16" s="6">
        <v>154</v>
      </c>
      <c r="I16" s="6">
        <v>154</v>
      </c>
      <c r="J16" s="6">
        <v>177</v>
      </c>
      <c r="K16" s="10">
        <v>1.45</v>
      </c>
      <c r="L16" s="10">
        <v>0</v>
      </c>
      <c r="M16" s="10">
        <v>0</v>
      </c>
      <c r="N16" s="10">
        <v>0</v>
      </c>
      <c r="O16" s="10">
        <v>154.47</v>
      </c>
      <c r="P16" s="10">
        <v>155.91999999999999</v>
      </c>
      <c r="Q16" s="6">
        <f>VLOOKUP($A16,[1]!Table_Query_from_dpiorsnet5[#All],6,0)</f>
        <v>213399</v>
      </c>
      <c r="R16" s="6">
        <f t="shared" si="0"/>
        <v>1386</v>
      </c>
      <c r="S16" s="10">
        <f>VLOOKUP($A16,[1]!Table_Query_from_dpiorsnet5[#All],8,0)</f>
        <v>62.8</v>
      </c>
      <c r="T16" s="10">
        <f>VLOOKUP($A16,[1]!Table_Query_from_dpiorsnet5[#All],10,0)</f>
        <v>114.34</v>
      </c>
      <c r="U16" s="10">
        <v>0</v>
      </c>
      <c r="V16" s="10">
        <f>VLOOKUP($A16,[1]!Table_Query_from_dpiorsnet5[#All],12,0)</f>
        <v>0</v>
      </c>
      <c r="W16" s="10">
        <f>VLOOKUP($A16,[1]!Table_Query_from_dpiorsnet5[#All],13,0)</f>
        <v>0</v>
      </c>
      <c r="X16" s="10">
        <f>VLOOKUP($A16,[1]!Table_Query_from_dpiorsnet5[#All],14,0)+VLOOKUP(A16,[1]!Table_Query_from_dpiorsnet5[[#All],[StateIssuedID]:[SpAssess]],15,0)</f>
        <v>0</v>
      </c>
      <c r="Y16" s="10">
        <f>VLOOKUP($A16,[1]!Table_Query_from_dpiorsnet5[#All],16,0)</f>
        <v>0</v>
      </c>
      <c r="Z16" s="10">
        <f t="shared" si="1"/>
        <v>177.14</v>
      </c>
      <c r="AA16" s="6">
        <v>269666.65999999997</v>
      </c>
      <c r="AB16" s="6">
        <v>0</v>
      </c>
      <c r="AC16" s="6">
        <v>1665289.58</v>
      </c>
      <c r="AD16" s="6">
        <v>1691238.5</v>
      </c>
      <c r="AE16" s="6">
        <v>0</v>
      </c>
      <c r="AF16" s="6">
        <f t="shared" si="2"/>
        <v>3626194.74</v>
      </c>
      <c r="AG16" s="6">
        <v>2547850.7000000002</v>
      </c>
      <c r="AH16" s="6">
        <v>116033.37</v>
      </c>
      <c r="AI16" s="6">
        <v>477483.48</v>
      </c>
      <c r="AJ16" s="6">
        <v>179569.72</v>
      </c>
      <c r="AK16" s="6">
        <v>529376.14</v>
      </c>
      <c r="AL16" s="6">
        <v>268125.15999999997</v>
      </c>
      <c r="AM16" s="6">
        <v>499812.83</v>
      </c>
      <c r="AN16" s="6">
        <v>0</v>
      </c>
      <c r="AO16" s="6">
        <v>308545.06</v>
      </c>
      <c r="AP16" s="6">
        <v>53921.919999999998</v>
      </c>
      <c r="AQ16" s="6">
        <f t="shared" si="3"/>
        <v>4980718.38</v>
      </c>
      <c r="AR16" s="6">
        <v>10109288.17</v>
      </c>
      <c r="AS16" s="10">
        <v>31944.06</v>
      </c>
      <c r="AT16" s="10">
        <v>26413.79</v>
      </c>
      <c r="AU16" s="10">
        <f t="shared" si="4"/>
        <v>3205.5722806567474</v>
      </c>
      <c r="AV16" s="11">
        <v>34</v>
      </c>
      <c r="AW16" s="12"/>
      <c r="AX16" s="10"/>
    </row>
    <row r="17" spans="1:50" x14ac:dyDescent="0.2">
      <c r="A17" s="14" t="s">
        <v>168</v>
      </c>
      <c r="B17" s="14" t="s">
        <v>353</v>
      </c>
      <c r="C17" s="6">
        <v>2</v>
      </c>
      <c r="D17" s="6">
        <v>13</v>
      </c>
      <c r="E17" s="6">
        <v>12</v>
      </c>
      <c r="F17" s="6">
        <v>62</v>
      </c>
      <c r="G17" s="6">
        <v>21</v>
      </c>
      <c r="H17" s="6">
        <v>0</v>
      </c>
      <c r="I17" s="6">
        <v>95</v>
      </c>
      <c r="J17" s="6">
        <v>108</v>
      </c>
      <c r="K17" s="10">
        <v>12.1</v>
      </c>
      <c r="L17" s="10">
        <v>9.23</v>
      </c>
      <c r="M17" s="10">
        <v>55.73</v>
      </c>
      <c r="N17" s="10">
        <v>24</v>
      </c>
      <c r="O17" s="10">
        <v>0</v>
      </c>
      <c r="P17" s="10">
        <v>101.06</v>
      </c>
      <c r="Q17" s="6">
        <f>VLOOKUP($A17,[1]!Table_Query_from_dpiorsnet5[#All],6,0)</f>
        <v>22674316</v>
      </c>
      <c r="R17" s="6">
        <f t="shared" si="0"/>
        <v>238677</v>
      </c>
      <c r="S17" s="10">
        <f>VLOOKUP($A17,[1]!Table_Query_from_dpiorsnet5[#All],8,0)</f>
        <v>60</v>
      </c>
      <c r="T17" s="10">
        <f>VLOOKUP($A17,[1]!Table_Query_from_dpiorsnet5[#All],10,0)</f>
        <v>0</v>
      </c>
      <c r="U17" s="10">
        <v>0</v>
      </c>
      <c r="V17" s="10">
        <f>VLOOKUP($A17,[1]!Table_Query_from_dpiorsnet5[#All],12,0)</f>
        <v>0</v>
      </c>
      <c r="W17" s="10">
        <f>VLOOKUP($A17,[1]!Table_Query_from_dpiorsnet5[#All],13,0)</f>
        <v>0</v>
      </c>
      <c r="X17" s="10">
        <f>VLOOKUP($A17,[1]!Table_Query_from_dpiorsnet5[#All],14,0)+VLOOKUP(A17,[1]!Table_Query_from_dpiorsnet5[[#All],[StateIssuedID]:[SpAssess]],15,0)</f>
        <v>0</v>
      </c>
      <c r="Y17" s="10">
        <f>VLOOKUP($A17,[1]!Table_Query_from_dpiorsnet5[#All],16,0)</f>
        <v>0</v>
      </c>
      <c r="Z17" s="10">
        <f t="shared" si="1"/>
        <v>60</v>
      </c>
      <c r="AA17" s="6">
        <v>1698319.01</v>
      </c>
      <c r="AB17" s="6">
        <v>1826513.7</v>
      </c>
      <c r="AC17" s="6">
        <v>249335.87</v>
      </c>
      <c r="AD17" s="6">
        <v>40208.769999999997</v>
      </c>
      <c r="AE17" s="6">
        <v>14565.78</v>
      </c>
      <c r="AF17" s="6">
        <f t="shared" si="2"/>
        <v>3828943.13</v>
      </c>
      <c r="AG17" s="6">
        <v>1221993.82</v>
      </c>
      <c r="AH17" s="6">
        <v>40611.339999999997</v>
      </c>
      <c r="AI17" s="6">
        <v>264480.27</v>
      </c>
      <c r="AJ17" s="6">
        <v>268316.71999999997</v>
      </c>
      <c r="AK17" s="6">
        <v>276237.98</v>
      </c>
      <c r="AL17" s="6">
        <v>386833.38</v>
      </c>
      <c r="AM17" s="6">
        <v>468294.25</v>
      </c>
      <c r="AN17" s="6">
        <v>0</v>
      </c>
      <c r="AO17" s="6">
        <v>36888.97</v>
      </c>
      <c r="AP17" s="6">
        <v>564230.14</v>
      </c>
      <c r="AQ17" s="6">
        <f t="shared" si="3"/>
        <v>3527886.8700000006</v>
      </c>
      <c r="AR17" s="6">
        <v>5577966.9500000002</v>
      </c>
      <c r="AS17" s="10">
        <v>34908.839999999997</v>
      </c>
      <c r="AT17" s="10">
        <v>24326.87</v>
      </c>
      <c r="AU17" s="10">
        <f t="shared" si="4"/>
        <v>4633.8239659608153</v>
      </c>
      <c r="AV17" s="11">
        <v>1152</v>
      </c>
      <c r="AW17" s="12"/>
      <c r="AX17" s="10"/>
    </row>
    <row r="18" spans="1:50" x14ac:dyDescent="0.2">
      <c r="A18" s="14" t="s">
        <v>169</v>
      </c>
      <c r="B18" s="14" t="s">
        <v>354</v>
      </c>
      <c r="C18" s="6">
        <v>1</v>
      </c>
      <c r="D18" s="6">
        <v>7</v>
      </c>
      <c r="E18" s="6">
        <v>54</v>
      </c>
      <c r="F18" s="6">
        <v>283</v>
      </c>
      <c r="G18" s="6">
        <v>111</v>
      </c>
      <c r="H18" s="6">
        <v>204</v>
      </c>
      <c r="I18" s="6">
        <v>652</v>
      </c>
      <c r="J18" s="6">
        <v>659</v>
      </c>
      <c r="K18" s="10">
        <v>5.8</v>
      </c>
      <c r="L18" s="10">
        <v>44.04</v>
      </c>
      <c r="M18" s="10">
        <v>297.64999999999998</v>
      </c>
      <c r="N18" s="10">
        <v>106.11</v>
      </c>
      <c r="O18" s="10">
        <v>218.44</v>
      </c>
      <c r="P18" s="10">
        <v>672.04</v>
      </c>
      <c r="Q18" s="6">
        <f>VLOOKUP($A18,[1]!Table_Query_from_dpiorsnet5[#All],6,0)</f>
        <v>43948647</v>
      </c>
      <c r="R18" s="6">
        <f t="shared" si="0"/>
        <v>67406</v>
      </c>
      <c r="S18" s="10">
        <f>VLOOKUP($A18,[1]!Table_Query_from_dpiorsnet5[#All],8,0)</f>
        <v>56.1</v>
      </c>
      <c r="T18" s="10">
        <f>VLOOKUP($A18,[1]!Table_Query_from_dpiorsnet5[#All],10,0)</f>
        <v>0</v>
      </c>
      <c r="U18" s="10">
        <v>0</v>
      </c>
      <c r="V18" s="10">
        <f>VLOOKUP($A18,[1]!Table_Query_from_dpiorsnet5[#All],12,0)</f>
        <v>11.22</v>
      </c>
      <c r="W18" s="10">
        <f>VLOOKUP($A18,[1]!Table_Query_from_dpiorsnet5[#All],13,0)</f>
        <v>2.8</v>
      </c>
      <c r="X18" s="10">
        <f>VLOOKUP($A18,[1]!Table_Query_from_dpiorsnet5[#All],14,0)+VLOOKUP(A18,[1]!Table_Query_from_dpiorsnet5[[#All],[StateIssuedID]:[SpAssess]],15,0)</f>
        <v>9.35</v>
      </c>
      <c r="Y18" s="10">
        <f>VLOOKUP($A18,[1]!Table_Query_from_dpiorsnet5[#All],16,0)</f>
        <v>11.38</v>
      </c>
      <c r="Z18" s="10">
        <f t="shared" si="1"/>
        <v>90.85</v>
      </c>
      <c r="AA18" s="6">
        <v>2931880.33</v>
      </c>
      <c r="AB18" s="6">
        <v>749307.85</v>
      </c>
      <c r="AC18" s="6">
        <v>5827639.3200000003</v>
      </c>
      <c r="AD18" s="6">
        <v>596734.78</v>
      </c>
      <c r="AE18" s="6">
        <v>42863.15</v>
      </c>
      <c r="AF18" s="6">
        <f t="shared" si="2"/>
        <v>10148425.43</v>
      </c>
      <c r="AG18" s="6">
        <v>5687242.9400000004</v>
      </c>
      <c r="AH18" s="6">
        <v>387481.34</v>
      </c>
      <c r="AI18" s="6">
        <v>627831.46</v>
      </c>
      <c r="AJ18" s="6">
        <v>371761.02</v>
      </c>
      <c r="AK18" s="6">
        <v>642863.82999999996</v>
      </c>
      <c r="AL18" s="6">
        <v>944178.7</v>
      </c>
      <c r="AM18" s="6">
        <v>704367.8</v>
      </c>
      <c r="AN18" s="6">
        <v>0</v>
      </c>
      <c r="AO18" s="6">
        <v>347378.88</v>
      </c>
      <c r="AP18" s="6">
        <v>432394.43</v>
      </c>
      <c r="AQ18" s="6">
        <f t="shared" si="3"/>
        <v>10145500.4</v>
      </c>
      <c r="AR18" s="6">
        <v>2477815.66</v>
      </c>
      <c r="AS18" s="10">
        <v>15096.57</v>
      </c>
      <c r="AT18" s="10">
        <v>12888.16</v>
      </c>
      <c r="AU18" s="10">
        <f t="shared" si="4"/>
        <v>1048.103981905839</v>
      </c>
      <c r="AV18" s="11">
        <v>643.5</v>
      </c>
      <c r="AW18" s="12"/>
      <c r="AX18" s="10"/>
    </row>
    <row r="19" spans="1:50" x14ac:dyDescent="0.2">
      <c r="A19" s="14" t="s">
        <v>170</v>
      </c>
      <c r="B19" s="14" t="s">
        <v>355</v>
      </c>
      <c r="C19" s="6">
        <v>1</v>
      </c>
      <c r="D19" s="6">
        <v>10</v>
      </c>
      <c r="E19" s="6">
        <v>9</v>
      </c>
      <c r="F19" s="6">
        <v>61</v>
      </c>
      <c r="G19" s="6">
        <v>24</v>
      </c>
      <c r="H19" s="6">
        <v>51</v>
      </c>
      <c r="I19" s="6">
        <v>145</v>
      </c>
      <c r="J19" s="6">
        <v>155</v>
      </c>
      <c r="K19" s="10">
        <v>0</v>
      </c>
      <c r="L19" s="10">
        <v>12</v>
      </c>
      <c r="M19" s="10">
        <v>56.76</v>
      </c>
      <c r="N19" s="10">
        <v>28.96</v>
      </c>
      <c r="O19" s="10">
        <v>51.05</v>
      </c>
      <c r="P19" s="10">
        <v>148.76999999999998</v>
      </c>
      <c r="Q19" s="6">
        <f>VLOOKUP($A19,[1]!Table_Query_from_dpiorsnet5[#All],6,0)</f>
        <v>9723792</v>
      </c>
      <c r="R19" s="6">
        <f t="shared" si="0"/>
        <v>67061</v>
      </c>
      <c r="S19" s="10">
        <f>VLOOKUP($A19,[1]!Table_Query_from_dpiorsnet5[#All],8,0)</f>
        <v>69.929999999999993</v>
      </c>
      <c r="T19" s="10">
        <f>VLOOKUP($A19,[1]!Table_Query_from_dpiorsnet5[#All],10,0)</f>
        <v>0</v>
      </c>
      <c r="U19" s="10">
        <v>0</v>
      </c>
      <c r="V19" s="10">
        <f>VLOOKUP($A19,[1]!Table_Query_from_dpiorsnet5[#All],12,0)</f>
        <v>11.99</v>
      </c>
      <c r="W19" s="10">
        <f>VLOOKUP($A19,[1]!Table_Query_from_dpiorsnet5[#All],13,0)</f>
        <v>3</v>
      </c>
      <c r="X19" s="10">
        <f>VLOOKUP($A19,[1]!Table_Query_from_dpiorsnet5[#All],14,0)+VLOOKUP(A19,[1]!Table_Query_from_dpiorsnet5[[#All],[StateIssuedID]:[SpAssess]],15,0)</f>
        <v>10.780000000000001</v>
      </c>
      <c r="Y19" s="10">
        <f>VLOOKUP($A19,[1]!Table_Query_from_dpiorsnet5[#All],16,0)</f>
        <v>16.899999999999999</v>
      </c>
      <c r="Z19" s="10">
        <f t="shared" si="1"/>
        <v>112.6</v>
      </c>
      <c r="AA19" s="6">
        <v>1006216.01</v>
      </c>
      <c r="AB19" s="6">
        <v>188152.74</v>
      </c>
      <c r="AC19" s="6">
        <v>2133354.64</v>
      </c>
      <c r="AD19" s="6">
        <v>919488.5</v>
      </c>
      <c r="AE19" s="6">
        <v>0</v>
      </c>
      <c r="AF19" s="6">
        <f t="shared" si="2"/>
        <v>4247211.8900000006</v>
      </c>
      <c r="AG19" s="6">
        <v>1832518.82</v>
      </c>
      <c r="AH19" s="6">
        <v>0</v>
      </c>
      <c r="AI19" s="6">
        <v>344135.69</v>
      </c>
      <c r="AJ19" s="6">
        <v>136547.75</v>
      </c>
      <c r="AK19" s="6">
        <v>378838.9</v>
      </c>
      <c r="AL19" s="6">
        <v>275353.78000000003</v>
      </c>
      <c r="AM19" s="6">
        <v>923411.81</v>
      </c>
      <c r="AN19" s="6">
        <v>0</v>
      </c>
      <c r="AO19" s="6">
        <v>127795.14</v>
      </c>
      <c r="AP19" s="6">
        <v>184305.22</v>
      </c>
      <c r="AQ19" s="6">
        <f t="shared" si="3"/>
        <v>4202907.1100000003</v>
      </c>
      <c r="AR19" s="6">
        <v>718005.07</v>
      </c>
      <c r="AS19" s="10">
        <v>28251.040000000001</v>
      </c>
      <c r="AT19" s="10">
        <v>19946.189999999999</v>
      </c>
      <c r="AU19" s="10">
        <f t="shared" si="4"/>
        <v>6206.9759360086055</v>
      </c>
      <c r="AV19" s="11">
        <v>345.81</v>
      </c>
      <c r="AW19" s="12"/>
      <c r="AX19" s="10"/>
    </row>
    <row r="20" spans="1:50" x14ac:dyDescent="0.2">
      <c r="A20" s="14" t="s">
        <v>171</v>
      </c>
      <c r="B20" s="14" t="s">
        <v>356</v>
      </c>
      <c r="C20" s="6">
        <v>1</v>
      </c>
      <c r="D20" s="6">
        <v>10</v>
      </c>
      <c r="E20" s="6">
        <v>7</v>
      </c>
      <c r="F20" s="6">
        <v>37</v>
      </c>
      <c r="G20" s="6">
        <v>13</v>
      </c>
      <c r="H20" s="6">
        <v>18</v>
      </c>
      <c r="I20" s="6">
        <v>75</v>
      </c>
      <c r="J20" s="6">
        <v>85</v>
      </c>
      <c r="K20" s="10">
        <v>0</v>
      </c>
      <c r="L20" s="10">
        <v>2.5</v>
      </c>
      <c r="M20" s="10">
        <v>37.409999999999997</v>
      </c>
      <c r="N20" s="10">
        <v>16.75</v>
      </c>
      <c r="O20" s="10">
        <v>19.489999999999998</v>
      </c>
      <c r="P20" s="10">
        <v>76.149999999999991</v>
      </c>
      <c r="Q20" s="6">
        <f>VLOOKUP($A20,[1]!Table_Query_from_dpiorsnet5[#All],6,0)</f>
        <v>11050157</v>
      </c>
      <c r="R20" s="6">
        <f t="shared" si="0"/>
        <v>147335</v>
      </c>
      <c r="S20" s="10">
        <f>VLOOKUP($A20,[1]!Table_Query_from_dpiorsnet5[#All],8,0)</f>
        <v>69.180000000000007</v>
      </c>
      <c r="T20" s="10">
        <f>VLOOKUP($A20,[1]!Table_Query_from_dpiorsnet5[#All],10,0)</f>
        <v>0</v>
      </c>
      <c r="U20" s="10">
        <v>0</v>
      </c>
      <c r="V20" s="10">
        <f>VLOOKUP($A20,[1]!Table_Query_from_dpiorsnet5[#All],12,0)</f>
        <v>11.76</v>
      </c>
      <c r="W20" s="10">
        <f>VLOOKUP($A20,[1]!Table_Query_from_dpiorsnet5[#All],13,0)</f>
        <v>2.9</v>
      </c>
      <c r="X20" s="10">
        <f>VLOOKUP($A20,[1]!Table_Query_from_dpiorsnet5[#All],14,0)+VLOOKUP(A20,[1]!Table_Query_from_dpiorsnet5[[#All],[StateIssuedID]:[SpAssess]],15,0)</f>
        <v>19</v>
      </c>
      <c r="Y20" s="10">
        <f>VLOOKUP($A20,[1]!Table_Query_from_dpiorsnet5[#All],16,0)</f>
        <v>0</v>
      </c>
      <c r="Z20" s="10">
        <f t="shared" si="1"/>
        <v>102.84000000000002</v>
      </c>
      <c r="AA20" s="6">
        <v>954105.89</v>
      </c>
      <c r="AB20" s="6">
        <v>79668.42</v>
      </c>
      <c r="AC20" s="6">
        <v>1540234.9</v>
      </c>
      <c r="AD20" s="6">
        <v>68188.67</v>
      </c>
      <c r="AE20" s="6">
        <v>81032</v>
      </c>
      <c r="AF20" s="6">
        <f t="shared" si="2"/>
        <v>2723229.88</v>
      </c>
      <c r="AG20" s="6">
        <v>1101680.51</v>
      </c>
      <c r="AH20" s="6">
        <v>62982.15</v>
      </c>
      <c r="AI20" s="6">
        <v>154546.43</v>
      </c>
      <c r="AJ20" s="6">
        <v>172181.45</v>
      </c>
      <c r="AK20" s="6">
        <v>359806.57</v>
      </c>
      <c r="AL20" s="6">
        <v>190817.59</v>
      </c>
      <c r="AM20" s="6">
        <v>272725.14</v>
      </c>
      <c r="AN20" s="6">
        <v>0</v>
      </c>
      <c r="AO20" s="6">
        <v>64718.12</v>
      </c>
      <c r="AP20" s="6">
        <v>180418.07</v>
      </c>
      <c r="AQ20" s="6">
        <f t="shared" si="3"/>
        <v>2559876.0299999998</v>
      </c>
      <c r="AR20" s="6">
        <v>1091051.4099999999</v>
      </c>
      <c r="AS20" s="10">
        <v>33616.230000000003</v>
      </c>
      <c r="AT20" s="10">
        <v>26815.69</v>
      </c>
      <c r="AU20" s="10">
        <f t="shared" si="4"/>
        <v>3581.4200919238351</v>
      </c>
      <c r="AV20" s="11">
        <v>382.98</v>
      </c>
      <c r="AW20" s="12"/>
      <c r="AX20" s="10"/>
    </row>
    <row r="21" spans="1:50" x14ac:dyDescent="0.2">
      <c r="A21" s="14" t="s">
        <v>172</v>
      </c>
      <c r="B21" s="14" t="s">
        <v>357</v>
      </c>
      <c r="C21" s="6">
        <v>1</v>
      </c>
      <c r="D21" s="6">
        <v>41</v>
      </c>
      <c r="E21" s="6">
        <v>27</v>
      </c>
      <c r="F21" s="6">
        <v>206</v>
      </c>
      <c r="G21" s="6">
        <v>75</v>
      </c>
      <c r="H21" s="6">
        <v>158</v>
      </c>
      <c r="I21" s="6">
        <v>466</v>
      </c>
      <c r="J21" s="6">
        <v>507</v>
      </c>
      <c r="K21" s="10">
        <v>5.19</v>
      </c>
      <c r="L21" s="10">
        <v>35.6</v>
      </c>
      <c r="M21" s="10">
        <v>208.27</v>
      </c>
      <c r="N21" s="10">
        <v>69.62</v>
      </c>
      <c r="O21" s="10">
        <v>158.51</v>
      </c>
      <c r="P21" s="10">
        <v>477.19</v>
      </c>
      <c r="Q21" s="6">
        <f>VLOOKUP($A21,[1]!Table_Query_from_dpiorsnet5[#All],6,0)</f>
        <v>23754154</v>
      </c>
      <c r="R21" s="6">
        <f t="shared" si="0"/>
        <v>50975</v>
      </c>
      <c r="S21" s="10">
        <f>VLOOKUP($A21,[1]!Table_Query_from_dpiorsnet5[#All],8,0)</f>
        <v>76.180000000000007</v>
      </c>
      <c r="T21" s="10">
        <f>VLOOKUP($A21,[1]!Table_Query_from_dpiorsnet5[#All],10,0)</f>
        <v>3.46</v>
      </c>
      <c r="U21" s="10">
        <v>0</v>
      </c>
      <c r="V21" s="10">
        <f>VLOOKUP($A21,[1]!Table_Query_from_dpiorsnet5[#All],12,0)</f>
        <v>10.23</v>
      </c>
      <c r="W21" s="10">
        <f>VLOOKUP($A21,[1]!Table_Query_from_dpiorsnet5[#All],13,0)</f>
        <v>0</v>
      </c>
      <c r="X21" s="10">
        <f>VLOOKUP($A21,[1]!Table_Query_from_dpiorsnet5[#All],14,0)+VLOOKUP(A21,[1]!Table_Query_from_dpiorsnet5[[#All],[StateIssuedID]:[SpAssess]],15,0)</f>
        <v>10</v>
      </c>
      <c r="Y21" s="10">
        <f>VLOOKUP($A21,[1]!Table_Query_from_dpiorsnet5[#All],16,0)</f>
        <v>0</v>
      </c>
      <c r="Z21" s="10">
        <f t="shared" si="1"/>
        <v>99.87</v>
      </c>
      <c r="AA21" s="6">
        <v>2181409.59</v>
      </c>
      <c r="AB21" s="6">
        <v>1602650.23</v>
      </c>
      <c r="AC21" s="6">
        <v>4000765.13</v>
      </c>
      <c r="AD21" s="6">
        <v>243763.4</v>
      </c>
      <c r="AE21" s="6">
        <v>1327.75</v>
      </c>
      <c r="AF21" s="6">
        <f t="shared" si="2"/>
        <v>8029916.0999999996</v>
      </c>
      <c r="AG21" s="6">
        <v>4259975.8099999996</v>
      </c>
      <c r="AH21" s="6">
        <v>106560.44</v>
      </c>
      <c r="AI21" s="6">
        <v>480465.73</v>
      </c>
      <c r="AJ21" s="6">
        <v>385966.53</v>
      </c>
      <c r="AK21" s="6">
        <v>796468.94</v>
      </c>
      <c r="AL21" s="6">
        <v>890777.16</v>
      </c>
      <c r="AM21" s="6">
        <v>462219.22</v>
      </c>
      <c r="AN21" s="6">
        <v>0</v>
      </c>
      <c r="AO21" s="6">
        <v>492128.32</v>
      </c>
      <c r="AP21" s="6">
        <v>272991.59999999998</v>
      </c>
      <c r="AQ21" s="6">
        <f t="shared" si="3"/>
        <v>8147553.7500000009</v>
      </c>
      <c r="AR21" s="6">
        <v>2921593.97</v>
      </c>
      <c r="AS21" s="10">
        <v>17074.02</v>
      </c>
      <c r="AT21" s="10">
        <v>14502.01</v>
      </c>
      <c r="AU21" s="10">
        <f t="shared" si="4"/>
        <v>968.62721347890772</v>
      </c>
      <c r="AV21" s="11">
        <v>1415.5</v>
      </c>
      <c r="AW21" s="12"/>
      <c r="AX21" s="10"/>
    </row>
    <row r="22" spans="1:50" x14ac:dyDescent="0.2">
      <c r="A22" s="14" t="s">
        <v>173</v>
      </c>
      <c r="B22" s="14" t="s">
        <v>358</v>
      </c>
      <c r="C22" s="6">
        <v>1</v>
      </c>
      <c r="D22" s="6">
        <v>1</v>
      </c>
      <c r="E22" s="6">
        <v>4</v>
      </c>
      <c r="F22" s="6">
        <v>61</v>
      </c>
      <c r="G22" s="6">
        <v>19</v>
      </c>
      <c r="H22" s="6">
        <v>38</v>
      </c>
      <c r="I22" s="6">
        <v>122</v>
      </c>
      <c r="J22" s="6">
        <v>123</v>
      </c>
      <c r="K22" s="10">
        <v>0</v>
      </c>
      <c r="L22" s="10">
        <v>12.19</v>
      </c>
      <c r="M22" s="10">
        <v>58.11</v>
      </c>
      <c r="N22" s="10">
        <v>20.48</v>
      </c>
      <c r="O22" s="10">
        <v>40.69</v>
      </c>
      <c r="P22" s="10">
        <v>131.47</v>
      </c>
      <c r="Q22" s="6">
        <f>VLOOKUP($A22,[1]!Table_Query_from_dpiorsnet5[#All],6,0)</f>
        <v>9451555</v>
      </c>
      <c r="R22" s="6">
        <f t="shared" si="0"/>
        <v>77472</v>
      </c>
      <c r="S22" s="10">
        <f>VLOOKUP($A22,[1]!Table_Query_from_dpiorsnet5[#All],8,0)</f>
        <v>64.98</v>
      </c>
      <c r="T22" s="10">
        <f>VLOOKUP($A22,[1]!Table_Query_from_dpiorsnet5[#All],10,0)</f>
        <v>0</v>
      </c>
      <c r="U22" s="10">
        <v>0</v>
      </c>
      <c r="V22" s="10">
        <f>VLOOKUP($A22,[1]!Table_Query_from_dpiorsnet5[#All],12,0)</f>
        <v>10.59</v>
      </c>
      <c r="W22" s="10">
        <f>VLOOKUP($A22,[1]!Table_Query_from_dpiorsnet5[#All],13,0)</f>
        <v>2.86</v>
      </c>
      <c r="X22" s="10">
        <f>VLOOKUP($A22,[1]!Table_Query_from_dpiorsnet5[#All],14,0)+VLOOKUP(A22,[1]!Table_Query_from_dpiorsnet5[[#All],[StateIssuedID]:[SpAssess]],15,0)</f>
        <v>10.58</v>
      </c>
      <c r="Y22" s="10">
        <f>VLOOKUP($A22,[1]!Table_Query_from_dpiorsnet5[#All],16,0)</f>
        <v>0</v>
      </c>
      <c r="Z22" s="10">
        <f t="shared" si="1"/>
        <v>89.01</v>
      </c>
      <c r="AA22" s="6">
        <v>1177133.3799999999</v>
      </c>
      <c r="AB22" s="6">
        <v>251785.55</v>
      </c>
      <c r="AC22" s="6">
        <v>1766823.37</v>
      </c>
      <c r="AD22" s="6">
        <v>75354.710000000006</v>
      </c>
      <c r="AE22" s="6">
        <v>0</v>
      </c>
      <c r="AF22" s="6">
        <f t="shared" si="2"/>
        <v>3271097.01</v>
      </c>
      <c r="AG22" s="6">
        <v>1415085.46</v>
      </c>
      <c r="AH22" s="6">
        <v>88175.8</v>
      </c>
      <c r="AI22" s="6">
        <v>91245.34</v>
      </c>
      <c r="AJ22" s="6">
        <v>220930.71</v>
      </c>
      <c r="AK22" s="6">
        <v>243645.5</v>
      </c>
      <c r="AL22" s="6">
        <v>329790.06</v>
      </c>
      <c r="AM22" s="6">
        <v>530884.09</v>
      </c>
      <c r="AN22" s="6">
        <v>111498.8</v>
      </c>
      <c r="AO22" s="6">
        <v>122141.63</v>
      </c>
      <c r="AP22" s="6">
        <v>40442.21</v>
      </c>
      <c r="AQ22" s="6">
        <f t="shared" si="3"/>
        <v>3193839.5999999996</v>
      </c>
      <c r="AR22" s="6">
        <v>1979551.28</v>
      </c>
      <c r="AS22" s="10">
        <v>24293.3</v>
      </c>
      <c r="AT22" s="10">
        <v>18170.48</v>
      </c>
      <c r="AU22" s="10">
        <f t="shared" si="4"/>
        <v>4038.0625998326614</v>
      </c>
      <c r="AV22" s="11">
        <v>488.81</v>
      </c>
      <c r="AW22" s="12"/>
      <c r="AX22" s="10"/>
    </row>
    <row r="23" spans="1:50" x14ac:dyDescent="0.2">
      <c r="A23" s="14" t="s">
        <v>174</v>
      </c>
      <c r="B23" s="14" t="s">
        <v>359</v>
      </c>
      <c r="C23" s="6">
        <v>1</v>
      </c>
      <c r="D23" s="6">
        <v>0</v>
      </c>
      <c r="E23" s="6">
        <v>9</v>
      </c>
      <c r="F23" s="6">
        <v>40</v>
      </c>
      <c r="G23" s="6">
        <v>14</v>
      </c>
      <c r="H23" s="6">
        <v>26</v>
      </c>
      <c r="I23" s="6">
        <v>89</v>
      </c>
      <c r="J23" s="6">
        <v>89</v>
      </c>
      <c r="K23" s="10">
        <v>0.1</v>
      </c>
      <c r="L23" s="10">
        <v>3.66</v>
      </c>
      <c r="M23" s="10">
        <v>43.92</v>
      </c>
      <c r="N23" s="10">
        <v>14.09</v>
      </c>
      <c r="O23" s="10">
        <v>28</v>
      </c>
      <c r="P23" s="10">
        <v>89.77</v>
      </c>
      <c r="Q23" s="6">
        <f>VLOOKUP($A23,[1]!Table_Query_from_dpiorsnet5[#All],6,0)</f>
        <v>8496054</v>
      </c>
      <c r="R23" s="6">
        <f t="shared" si="0"/>
        <v>95461</v>
      </c>
      <c r="S23" s="10">
        <f>VLOOKUP($A23,[1]!Table_Query_from_dpiorsnet5[#All],8,0)</f>
        <v>66.28</v>
      </c>
      <c r="T23" s="10">
        <f>VLOOKUP($A23,[1]!Table_Query_from_dpiorsnet5[#All],10,0)</f>
        <v>0</v>
      </c>
      <c r="U23" s="10">
        <v>0</v>
      </c>
      <c r="V23" s="10">
        <f>VLOOKUP($A23,[1]!Table_Query_from_dpiorsnet5[#All],12,0)</f>
        <v>4</v>
      </c>
      <c r="W23" s="10">
        <f>VLOOKUP($A23,[1]!Table_Query_from_dpiorsnet5[#All],13,0)</f>
        <v>0.59</v>
      </c>
      <c r="X23" s="10">
        <f>VLOOKUP($A23,[1]!Table_Query_from_dpiorsnet5[#All],14,0)+VLOOKUP(A23,[1]!Table_Query_from_dpiorsnet5[[#All],[StateIssuedID]:[SpAssess]],15,0)</f>
        <v>2.35</v>
      </c>
      <c r="Y23" s="10">
        <f>VLOOKUP($A23,[1]!Table_Query_from_dpiorsnet5[#All],16,0)</f>
        <v>0</v>
      </c>
      <c r="Z23" s="10">
        <f t="shared" si="1"/>
        <v>73.22</v>
      </c>
      <c r="AA23" s="6">
        <v>610902.57999999996</v>
      </c>
      <c r="AB23" s="6">
        <v>386195.26</v>
      </c>
      <c r="AC23" s="6">
        <v>1475365.32</v>
      </c>
      <c r="AD23" s="6">
        <v>22526.77</v>
      </c>
      <c r="AE23" s="6">
        <v>6450.19</v>
      </c>
      <c r="AF23" s="6">
        <f t="shared" si="2"/>
        <v>2501440.12</v>
      </c>
      <c r="AG23" s="6">
        <v>1120285.68</v>
      </c>
      <c r="AH23" s="6">
        <v>28584.73</v>
      </c>
      <c r="AI23" s="6">
        <v>272130.12</v>
      </c>
      <c r="AJ23" s="6">
        <v>74687</v>
      </c>
      <c r="AK23" s="6">
        <v>190913.7</v>
      </c>
      <c r="AL23" s="6">
        <v>244079.18</v>
      </c>
      <c r="AM23" s="6">
        <v>159535.74</v>
      </c>
      <c r="AN23" s="6">
        <v>0</v>
      </c>
      <c r="AO23" s="6">
        <v>36370.15</v>
      </c>
      <c r="AP23" s="6">
        <v>156751.28</v>
      </c>
      <c r="AQ23" s="6">
        <f t="shared" si="3"/>
        <v>2283337.5799999996</v>
      </c>
      <c r="AR23" s="6">
        <v>1477987.56</v>
      </c>
      <c r="AS23" s="10">
        <v>25435.42</v>
      </c>
      <c r="AT23" s="10">
        <v>21506.97</v>
      </c>
      <c r="AU23" s="10">
        <f t="shared" si="4"/>
        <v>1777.1609669154507</v>
      </c>
      <c r="AV23" s="11">
        <v>342</v>
      </c>
      <c r="AW23" s="12"/>
      <c r="AX23" s="10"/>
    </row>
    <row r="24" spans="1:50" x14ac:dyDescent="0.2">
      <c r="A24" s="14" t="s">
        <v>175</v>
      </c>
      <c r="B24" s="14" t="s">
        <v>360</v>
      </c>
      <c r="C24" s="6">
        <v>1</v>
      </c>
      <c r="D24" s="6">
        <v>18</v>
      </c>
      <c r="E24" s="6">
        <v>14</v>
      </c>
      <c r="F24" s="6">
        <v>98</v>
      </c>
      <c r="G24" s="6">
        <v>40</v>
      </c>
      <c r="H24" s="6">
        <v>64</v>
      </c>
      <c r="I24" s="6">
        <v>216</v>
      </c>
      <c r="J24" s="6">
        <v>234</v>
      </c>
      <c r="K24" s="10">
        <v>1.19</v>
      </c>
      <c r="L24" s="10">
        <v>16.3</v>
      </c>
      <c r="M24" s="10">
        <v>96.67</v>
      </c>
      <c r="N24" s="10">
        <v>29.51</v>
      </c>
      <c r="O24" s="10">
        <v>68.61</v>
      </c>
      <c r="P24" s="10">
        <v>212.27999999999997</v>
      </c>
      <c r="Q24" s="6">
        <f>VLOOKUP($A24,[1]!Table_Query_from_dpiorsnet5[#All],6,0)</f>
        <v>10143581</v>
      </c>
      <c r="R24" s="6">
        <f t="shared" si="0"/>
        <v>46961</v>
      </c>
      <c r="S24" s="10">
        <f>VLOOKUP($A24,[1]!Table_Query_from_dpiorsnet5[#All],8,0)</f>
        <v>70</v>
      </c>
      <c r="T24" s="10">
        <f>VLOOKUP($A24,[1]!Table_Query_from_dpiorsnet5[#All],10,0)</f>
        <v>0</v>
      </c>
      <c r="U24" s="10">
        <v>0</v>
      </c>
      <c r="V24" s="10">
        <f>VLOOKUP($A24,[1]!Table_Query_from_dpiorsnet5[#All],12,0)</f>
        <v>12</v>
      </c>
      <c r="W24" s="10">
        <f>VLOOKUP($A24,[1]!Table_Query_from_dpiorsnet5[#All],13,0)</f>
        <v>3</v>
      </c>
      <c r="X24" s="10">
        <f>VLOOKUP($A24,[1]!Table_Query_from_dpiorsnet5[#All],14,0)+VLOOKUP(A24,[1]!Table_Query_from_dpiorsnet5[[#All],[StateIssuedID]:[SpAssess]],15,0)</f>
        <v>10</v>
      </c>
      <c r="Y24" s="10">
        <f>VLOOKUP($A24,[1]!Table_Query_from_dpiorsnet5[#All],16,0)</f>
        <v>20</v>
      </c>
      <c r="Z24" s="10">
        <f t="shared" si="1"/>
        <v>115</v>
      </c>
      <c r="AA24" s="6">
        <v>980131.44</v>
      </c>
      <c r="AB24" s="6">
        <v>920783.75</v>
      </c>
      <c r="AC24" s="6">
        <v>2282996.4300000002</v>
      </c>
      <c r="AD24" s="6">
        <v>124117.35</v>
      </c>
      <c r="AE24" s="6">
        <v>24314</v>
      </c>
      <c r="AF24" s="6">
        <f t="shared" si="2"/>
        <v>4332342.97</v>
      </c>
      <c r="AG24" s="6">
        <v>2041126.32</v>
      </c>
      <c r="AH24" s="6">
        <v>0</v>
      </c>
      <c r="AI24" s="6">
        <v>584101.97</v>
      </c>
      <c r="AJ24" s="6">
        <v>196147.68</v>
      </c>
      <c r="AK24" s="6">
        <v>386652.28</v>
      </c>
      <c r="AL24" s="6">
        <v>381487.96</v>
      </c>
      <c r="AM24" s="6">
        <v>226143.71</v>
      </c>
      <c r="AN24" s="6">
        <v>0</v>
      </c>
      <c r="AO24" s="6">
        <v>186923.81</v>
      </c>
      <c r="AP24" s="6">
        <v>295880.71000000002</v>
      </c>
      <c r="AQ24" s="6">
        <f t="shared" si="3"/>
        <v>4298464.4400000004</v>
      </c>
      <c r="AR24" s="6">
        <v>1465021.02</v>
      </c>
      <c r="AS24" s="10">
        <v>20249.03</v>
      </c>
      <c r="AT24" s="10">
        <v>16909.349999999999</v>
      </c>
      <c r="AU24" s="10">
        <f t="shared" si="4"/>
        <v>1065.3086018466179</v>
      </c>
      <c r="AV24" s="11">
        <v>396</v>
      </c>
      <c r="AW24" s="12"/>
      <c r="AX24" s="10"/>
    </row>
    <row r="25" spans="1:50" x14ac:dyDescent="0.2">
      <c r="A25" s="14" t="s">
        <v>176</v>
      </c>
      <c r="B25" s="14" t="s">
        <v>361</v>
      </c>
      <c r="C25" s="6">
        <v>1</v>
      </c>
      <c r="D25" s="6">
        <v>3</v>
      </c>
      <c r="E25" s="6">
        <v>7</v>
      </c>
      <c r="F25" s="6">
        <v>43</v>
      </c>
      <c r="G25" s="6">
        <v>10</v>
      </c>
      <c r="H25" s="6">
        <v>29</v>
      </c>
      <c r="I25" s="6">
        <v>89</v>
      </c>
      <c r="J25" s="6">
        <v>92</v>
      </c>
      <c r="K25" s="10">
        <v>1</v>
      </c>
      <c r="L25" s="10">
        <v>8.44</v>
      </c>
      <c r="M25" s="10">
        <v>42.22</v>
      </c>
      <c r="N25" s="10">
        <v>14.25</v>
      </c>
      <c r="O25" s="10">
        <v>27.49</v>
      </c>
      <c r="P25" s="10">
        <v>93.399999999999991</v>
      </c>
      <c r="Q25" s="6">
        <f>VLOOKUP($A25,[1]!Table_Query_from_dpiorsnet5[#All],6,0)</f>
        <v>10290291</v>
      </c>
      <c r="R25" s="6">
        <f t="shared" si="0"/>
        <v>115621</v>
      </c>
      <c r="S25" s="10">
        <f>VLOOKUP($A25,[1]!Table_Query_from_dpiorsnet5[#All],8,0)</f>
        <v>70</v>
      </c>
      <c r="T25" s="10">
        <f>VLOOKUP($A25,[1]!Table_Query_from_dpiorsnet5[#All],10,0)</f>
        <v>5.25</v>
      </c>
      <c r="U25" s="10">
        <v>0</v>
      </c>
      <c r="V25" s="10">
        <f>VLOOKUP($A25,[1]!Table_Query_from_dpiorsnet5[#All],12,0)</f>
        <v>6.59</v>
      </c>
      <c r="W25" s="10">
        <f>VLOOKUP($A25,[1]!Table_Query_from_dpiorsnet5[#All],13,0)</f>
        <v>3</v>
      </c>
      <c r="X25" s="10">
        <f>VLOOKUP($A25,[1]!Table_Query_from_dpiorsnet5[#All],14,0)+VLOOKUP(A25,[1]!Table_Query_from_dpiorsnet5[[#All],[StateIssuedID]:[SpAssess]],15,0)</f>
        <v>10</v>
      </c>
      <c r="Y25" s="10">
        <f>VLOOKUP($A25,[1]!Table_Query_from_dpiorsnet5[#All],16,0)</f>
        <v>0</v>
      </c>
      <c r="Z25" s="10">
        <f t="shared" si="1"/>
        <v>94.84</v>
      </c>
      <c r="AA25" s="6">
        <v>947680.52</v>
      </c>
      <c r="AB25" s="6">
        <v>393364.78</v>
      </c>
      <c r="AC25" s="6">
        <v>844469.36</v>
      </c>
      <c r="AD25" s="6">
        <v>223453</v>
      </c>
      <c r="AE25" s="6">
        <v>17886.580000000002</v>
      </c>
      <c r="AF25" s="6">
        <f t="shared" si="2"/>
        <v>2426854.2400000002</v>
      </c>
      <c r="AG25" s="6">
        <v>1319271.6299999999</v>
      </c>
      <c r="AH25" s="6">
        <v>0</v>
      </c>
      <c r="AI25" s="6">
        <v>282445.39</v>
      </c>
      <c r="AJ25" s="6">
        <v>0</v>
      </c>
      <c r="AK25" s="6">
        <v>425176.96</v>
      </c>
      <c r="AL25" s="6">
        <v>174486.54</v>
      </c>
      <c r="AM25" s="6">
        <v>208980.75</v>
      </c>
      <c r="AN25" s="6">
        <v>0</v>
      </c>
      <c r="AO25" s="6">
        <v>69103.070000000007</v>
      </c>
      <c r="AP25" s="6">
        <v>45015.46</v>
      </c>
      <c r="AQ25" s="6">
        <f t="shared" si="3"/>
        <v>2524479.7999999998</v>
      </c>
      <c r="AR25" s="6">
        <v>1242303.8799999999</v>
      </c>
      <c r="AS25" s="10">
        <v>27028.69</v>
      </c>
      <c r="AT25" s="10">
        <v>23569.38</v>
      </c>
      <c r="AU25" s="10">
        <f t="shared" si="4"/>
        <v>2237.481263383298</v>
      </c>
      <c r="AV25" s="11">
        <v>398.5</v>
      </c>
      <c r="AW25" s="12"/>
      <c r="AX25" s="10"/>
    </row>
    <row r="26" spans="1:50" x14ac:dyDescent="0.2">
      <c r="A26" s="14" t="s">
        <v>177</v>
      </c>
      <c r="B26" s="14" t="s">
        <v>362</v>
      </c>
      <c r="C26" s="6">
        <v>1</v>
      </c>
      <c r="D26" s="6">
        <v>341</v>
      </c>
      <c r="E26" s="6">
        <v>885</v>
      </c>
      <c r="F26" s="6">
        <v>6350</v>
      </c>
      <c r="G26" s="6">
        <v>2162</v>
      </c>
      <c r="H26" s="6">
        <v>4280</v>
      </c>
      <c r="I26" s="6">
        <v>13677</v>
      </c>
      <c r="J26" s="6">
        <v>14018</v>
      </c>
      <c r="K26" s="10">
        <v>166.82</v>
      </c>
      <c r="L26" s="10">
        <v>921.44</v>
      </c>
      <c r="M26" s="10">
        <v>7005.79</v>
      </c>
      <c r="N26" s="10">
        <v>2161.6799999999998</v>
      </c>
      <c r="O26" s="10">
        <v>4491.49</v>
      </c>
      <c r="P26" s="10">
        <v>14747.22</v>
      </c>
      <c r="Q26" s="6">
        <f>VLOOKUP($A26,[1]!Table_Query_from_dpiorsnet5[#All],6,0)</f>
        <v>702152375</v>
      </c>
      <c r="R26" s="6">
        <f t="shared" si="0"/>
        <v>51338</v>
      </c>
      <c r="S26" s="10">
        <f>VLOOKUP($A26,[1]!Table_Query_from_dpiorsnet5[#All],8,0)</f>
        <v>69.039999999999992</v>
      </c>
      <c r="T26" s="10">
        <f>VLOOKUP($A26,[1]!Table_Query_from_dpiorsnet5[#All],10,0)</f>
        <v>1.43</v>
      </c>
      <c r="U26" s="10">
        <v>0</v>
      </c>
      <c r="V26" s="10">
        <f>VLOOKUP($A26,[1]!Table_Query_from_dpiorsnet5[#All],12,0)</f>
        <v>10.3</v>
      </c>
      <c r="W26" s="10">
        <f>VLOOKUP($A26,[1]!Table_Query_from_dpiorsnet5[#All],13,0)</f>
        <v>0</v>
      </c>
      <c r="X26" s="10">
        <f>VLOOKUP($A26,[1]!Table_Query_from_dpiorsnet5[#All],14,0)+VLOOKUP(A26,[1]!Table_Query_from_dpiorsnet5[[#All],[StateIssuedID]:[SpAssess]],15,0)</f>
        <v>10.86</v>
      </c>
      <c r="Y26" s="10">
        <f>VLOOKUP($A26,[1]!Table_Query_from_dpiorsnet5[#All],16,0)</f>
        <v>14.82</v>
      </c>
      <c r="Z26" s="10">
        <f t="shared" si="1"/>
        <v>106.44999999999999</v>
      </c>
      <c r="AA26" s="6">
        <v>56279232.979999997</v>
      </c>
      <c r="AB26" s="6">
        <v>0</v>
      </c>
      <c r="AC26" s="6">
        <v>140825643</v>
      </c>
      <c r="AD26" s="6">
        <v>17782133.350000001</v>
      </c>
      <c r="AE26" s="6">
        <v>71939.56</v>
      </c>
      <c r="AF26" s="6">
        <f t="shared" si="2"/>
        <v>214958948.88999999</v>
      </c>
      <c r="AG26" s="6">
        <v>117830956.56999999</v>
      </c>
      <c r="AH26" s="6">
        <v>22394791.09</v>
      </c>
      <c r="AI26" s="6">
        <v>8175382.75</v>
      </c>
      <c r="AJ26" s="6">
        <v>12051478.369999999</v>
      </c>
      <c r="AK26" s="6">
        <v>14087400.960000001</v>
      </c>
      <c r="AL26" s="6">
        <v>17705313.579999998</v>
      </c>
      <c r="AM26" s="6">
        <v>5638590.5300000003</v>
      </c>
      <c r="AN26" s="6">
        <v>585979.79</v>
      </c>
      <c r="AO26" s="6">
        <v>7830475.29</v>
      </c>
      <c r="AP26" s="6">
        <v>6395801.4000000004</v>
      </c>
      <c r="AQ26" s="6">
        <f t="shared" si="3"/>
        <v>212696170.32999998</v>
      </c>
      <c r="AR26" s="6">
        <v>18329696.719999999</v>
      </c>
      <c r="AS26" s="10">
        <v>14422.8</v>
      </c>
      <c r="AT26" s="10">
        <v>13036.04</v>
      </c>
      <c r="AU26" s="10">
        <f t="shared" si="4"/>
        <v>382.34938720653793</v>
      </c>
      <c r="AV26" s="11">
        <v>221</v>
      </c>
      <c r="AW26" s="12"/>
      <c r="AX26" s="10"/>
    </row>
    <row r="27" spans="1:50" x14ac:dyDescent="0.2">
      <c r="A27" s="14" t="s">
        <v>178</v>
      </c>
      <c r="B27" s="14" t="s">
        <v>363</v>
      </c>
      <c r="C27" s="6">
        <v>3</v>
      </c>
      <c r="D27" s="6">
        <v>0</v>
      </c>
      <c r="E27" s="6">
        <v>4</v>
      </c>
      <c r="F27" s="6">
        <v>20</v>
      </c>
      <c r="G27" s="6">
        <v>3</v>
      </c>
      <c r="H27" s="6">
        <v>0</v>
      </c>
      <c r="I27" s="6">
        <v>27</v>
      </c>
      <c r="J27" s="6">
        <v>27</v>
      </c>
      <c r="K27" s="10">
        <v>0</v>
      </c>
      <c r="L27" s="10">
        <v>0</v>
      </c>
      <c r="M27" s="10">
        <v>15.6</v>
      </c>
      <c r="N27" s="10">
        <v>3.47</v>
      </c>
      <c r="O27" s="10">
        <v>0</v>
      </c>
      <c r="P27" s="10">
        <v>19.07</v>
      </c>
      <c r="Q27" s="6">
        <f>VLOOKUP($A27,[1]!Table_Query_from_dpiorsnet5[#All],6,0)</f>
        <v>834004</v>
      </c>
      <c r="R27" s="6">
        <f t="shared" si="0"/>
        <v>30889</v>
      </c>
      <c r="S27" s="10">
        <f>VLOOKUP($A27,[1]!Table_Query_from_dpiorsnet5[#All],8,0)</f>
        <v>69.7</v>
      </c>
      <c r="T27" s="10">
        <f>VLOOKUP($A27,[1]!Table_Query_from_dpiorsnet5[#All],10,0)</f>
        <v>11.75</v>
      </c>
      <c r="U27" s="10">
        <v>0</v>
      </c>
      <c r="V27" s="10">
        <f>VLOOKUP($A27,[1]!Table_Query_from_dpiorsnet5[#All],12,0)</f>
        <v>0</v>
      </c>
      <c r="W27" s="10">
        <f>VLOOKUP($A27,[1]!Table_Query_from_dpiorsnet5[#All],13,0)</f>
        <v>0</v>
      </c>
      <c r="X27" s="10">
        <f>VLOOKUP($A27,[1]!Table_Query_from_dpiorsnet5[#All],14,0)+VLOOKUP(A27,[1]!Table_Query_from_dpiorsnet5[[#All],[StateIssuedID]:[SpAssess]],15,0)</f>
        <v>0</v>
      </c>
      <c r="Y27" s="10">
        <f>VLOOKUP($A27,[1]!Table_Query_from_dpiorsnet5[#All],16,0)</f>
        <v>0</v>
      </c>
      <c r="Z27" s="10">
        <f t="shared" si="1"/>
        <v>81.45</v>
      </c>
      <c r="AA27" s="6">
        <v>95932.19</v>
      </c>
      <c r="AB27" s="6">
        <v>0</v>
      </c>
      <c r="AC27" s="6">
        <v>325454.31</v>
      </c>
      <c r="AD27" s="6">
        <v>28630</v>
      </c>
      <c r="AE27" s="6">
        <v>0</v>
      </c>
      <c r="AF27" s="6">
        <f t="shared" si="2"/>
        <v>450016.5</v>
      </c>
      <c r="AG27" s="6">
        <v>221610.35</v>
      </c>
      <c r="AH27" s="6">
        <v>0</v>
      </c>
      <c r="AI27" s="6">
        <v>61400.31</v>
      </c>
      <c r="AJ27" s="6">
        <v>37593.980000000003</v>
      </c>
      <c r="AK27" s="6">
        <v>43293.65</v>
      </c>
      <c r="AL27" s="6">
        <v>55969.68</v>
      </c>
      <c r="AM27" s="6">
        <v>0</v>
      </c>
      <c r="AN27" s="6">
        <v>0</v>
      </c>
      <c r="AO27" s="6">
        <v>0</v>
      </c>
      <c r="AP27" s="6">
        <v>29421.71</v>
      </c>
      <c r="AQ27" s="6">
        <f t="shared" si="3"/>
        <v>449289.68000000005</v>
      </c>
      <c r="AR27" s="6">
        <v>250488.03</v>
      </c>
      <c r="AS27" s="10">
        <v>23560.03</v>
      </c>
      <c r="AT27" s="10">
        <v>22017.200000000001</v>
      </c>
      <c r="AU27" s="10">
        <f t="shared" si="4"/>
        <v>0</v>
      </c>
      <c r="AV27" s="11">
        <v>32</v>
      </c>
      <c r="AW27" s="12"/>
      <c r="AX27" s="10"/>
    </row>
    <row r="28" spans="1:50" x14ac:dyDescent="0.2">
      <c r="A28" s="14" t="s">
        <v>179</v>
      </c>
      <c r="B28" s="14" t="s">
        <v>364</v>
      </c>
      <c r="C28" s="6">
        <v>1</v>
      </c>
      <c r="D28" s="6">
        <v>2</v>
      </c>
      <c r="E28" s="6">
        <v>2</v>
      </c>
      <c r="F28" s="6">
        <v>20</v>
      </c>
      <c r="G28" s="6">
        <v>11</v>
      </c>
      <c r="H28" s="6">
        <v>21</v>
      </c>
      <c r="I28" s="6">
        <v>54</v>
      </c>
      <c r="J28" s="6">
        <v>56</v>
      </c>
      <c r="K28" s="10">
        <v>0</v>
      </c>
      <c r="L28" s="10">
        <v>4</v>
      </c>
      <c r="M28" s="10">
        <v>23.21</v>
      </c>
      <c r="N28" s="10">
        <v>10</v>
      </c>
      <c r="O28" s="10">
        <v>24.31</v>
      </c>
      <c r="P28" s="10">
        <v>61.519999999999996</v>
      </c>
      <c r="Q28" s="6">
        <f>VLOOKUP($A28,[1]!Table_Query_from_dpiorsnet5[#All],6,0)</f>
        <v>5927892</v>
      </c>
      <c r="R28" s="6">
        <f t="shared" si="0"/>
        <v>109776</v>
      </c>
      <c r="S28" s="10">
        <f>VLOOKUP($A28,[1]!Table_Query_from_dpiorsnet5[#All],8,0)</f>
        <v>69.97</v>
      </c>
      <c r="T28" s="10">
        <f>VLOOKUP($A28,[1]!Table_Query_from_dpiorsnet5[#All],10,0)</f>
        <v>0</v>
      </c>
      <c r="U28" s="10">
        <v>0</v>
      </c>
      <c r="V28" s="10">
        <f>VLOOKUP($A28,[1]!Table_Query_from_dpiorsnet5[#All],12,0)</f>
        <v>11.99</v>
      </c>
      <c r="W28" s="10">
        <f>VLOOKUP($A28,[1]!Table_Query_from_dpiorsnet5[#All],13,0)</f>
        <v>3</v>
      </c>
      <c r="X28" s="10">
        <f>VLOOKUP($A28,[1]!Table_Query_from_dpiorsnet5[#All],14,0)+VLOOKUP(A28,[1]!Table_Query_from_dpiorsnet5[[#All],[StateIssuedID]:[SpAssess]],15,0)</f>
        <v>10</v>
      </c>
      <c r="Y28" s="10">
        <f>VLOOKUP($A28,[1]!Table_Query_from_dpiorsnet5[#All],16,0)</f>
        <v>0</v>
      </c>
      <c r="Z28" s="10">
        <f t="shared" si="1"/>
        <v>94.96</v>
      </c>
      <c r="AA28" s="6">
        <v>591173.24</v>
      </c>
      <c r="AB28" s="6">
        <v>0</v>
      </c>
      <c r="AC28" s="6">
        <v>1266857.68</v>
      </c>
      <c r="AD28" s="6">
        <v>12324.01</v>
      </c>
      <c r="AE28" s="6">
        <v>28000</v>
      </c>
      <c r="AF28" s="6">
        <f t="shared" si="2"/>
        <v>1898354.93</v>
      </c>
      <c r="AG28" s="6">
        <v>905168.15</v>
      </c>
      <c r="AH28" s="6">
        <v>0</v>
      </c>
      <c r="AI28" s="6">
        <v>189372.69</v>
      </c>
      <c r="AJ28" s="6">
        <v>24782.46</v>
      </c>
      <c r="AK28" s="6">
        <v>224229.37</v>
      </c>
      <c r="AL28" s="6">
        <v>158235.06</v>
      </c>
      <c r="AM28" s="6">
        <v>154389.64000000001</v>
      </c>
      <c r="AN28" s="6">
        <v>0</v>
      </c>
      <c r="AO28" s="6">
        <v>0</v>
      </c>
      <c r="AP28" s="6">
        <v>141367.35999999999</v>
      </c>
      <c r="AQ28" s="6">
        <f t="shared" si="3"/>
        <v>1797544.73</v>
      </c>
      <c r="AR28" s="6">
        <v>272090.69</v>
      </c>
      <c r="AS28" s="10">
        <v>29218.87</v>
      </c>
      <c r="AT28" s="10">
        <v>24411.37</v>
      </c>
      <c r="AU28" s="10">
        <f t="shared" si="4"/>
        <v>2509.5845253576076</v>
      </c>
      <c r="AV28" s="11">
        <v>407.75</v>
      </c>
      <c r="AW28" s="12"/>
      <c r="AX28" s="10"/>
    </row>
    <row r="29" spans="1:50" x14ac:dyDescent="0.2">
      <c r="A29" s="14" t="s">
        <v>180</v>
      </c>
      <c r="B29" s="14" t="s">
        <v>365</v>
      </c>
      <c r="C29" s="6">
        <v>2</v>
      </c>
      <c r="D29" s="6">
        <v>0</v>
      </c>
      <c r="E29" s="6">
        <v>2</v>
      </c>
      <c r="F29" s="6">
        <v>33</v>
      </c>
      <c r="G29" s="6">
        <v>14</v>
      </c>
      <c r="H29" s="6">
        <v>0</v>
      </c>
      <c r="I29" s="6">
        <v>49</v>
      </c>
      <c r="J29" s="6">
        <v>49</v>
      </c>
      <c r="K29" s="10">
        <v>0</v>
      </c>
      <c r="L29" s="10">
        <v>7</v>
      </c>
      <c r="M29" s="10">
        <v>32</v>
      </c>
      <c r="N29" s="10">
        <v>11</v>
      </c>
      <c r="O29" s="10">
        <v>0</v>
      </c>
      <c r="P29" s="10">
        <v>50</v>
      </c>
      <c r="Q29" s="6">
        <f>VLOOKUP($A29,[1]!Table_Query_from_dpiorsnet5[#All],6,0)</f>
        <v>4571693</v>
      </c>
      <c r="R29" s="6">
        <f t="shared" si="0"/>
        <v>93300</v>
      </c>
      <c r="S29" s="10">
        <f>VLOOKUP($A29,[1]!Table_Query_from_dpiorsnet5[#All],8,0)</f>
        <v>59.870000000000005</v>
      </c>
      <c r="T29" s="10">
        <f>VLOOKUP($A29,[1]!Table_Query_from_dpiorsnet5[#All],10,0)</f>
        <v>0</v>
      </c>
      <c r="U29" s="10">
        <v>0</v>
      </c>
      <c r="V29" s="10">
        <f>VLOOKUP($A29,[1]!Table_Query_from_dpiorsnet5[#All],12,0)</f>
        <v>0</v>
      </c>
      <c r="W29" s="10">
        <f>VLOOKUP($A29,[1]!Table_Query_from_dpiorsnet5[#All],13,0)</f>
        <v>0</v>
      </c>
      <c r="X29" s="10">
        <f>VLOOKUP($A29,[1]!Table_Query_from_dpiorsnet5[#All],14,0)+VLOOKUP(A29,[1]!Table_Query_from_dpiorsnet5[[#All],[StateIssuedID]:[SpAssess]],15,0)</f>
        <v>0</v>
      </c>
      <c r="Y29" s="10">
        <f>VLOOKUP($A29,[1]!Table_Query_from_dpiorsnet5[#All],16,0)</f>
        <v>0</v>
      </c>
      <c r="Z29" s="10">
        <f t="shared" si="1"/>
        <v>59.870000000000005</v>
      </c>
      <c r="AA29" s="6">
        <v>298233.18</v>
      </c>
      <c r="AB29" s="6">
        <v>0</v>
      </c>
      <c r="AC29" s="6">
        <v>697887.12</v>
      </c>
      <c r="AD29" s="6">
        <v>32590</v>
      </c>
      <c r="AE29" s="6">
        <v>0</v>
      </c>
      <c r="AF29" s="6">
        <f t="shared" si="2"/>
        <v>1028710.3</v>
      </c>
      <c r="AG29" s="6">
        <v>398418.65</v>
      </c>
      <c r="AH29" s="6">
        <v>0</v>
      </c>
      <c r="AI29" s="6">
        <v>86047.8</v>
      </c>
      <c r="AJ29" s="6">
        <v>32508</v>
      </c>
      <c r="AK29" s="6">
        <v>58702.04</v>
      </c>
      <c r="AL29" s="6">
        <v>56728.71</v>
      </c>
      <c r="AM29" s="6">
        <v>142563.57999999999</v>
      </c>
      <c r="AN29" s="6">
        <v>0</v>
      </c>
      <c r="AO29" s="6">
        <v>0</v>
      </c>
      <c r="AP29" s="6">
        <v>163882.35</v>
      </c>
      <c r="AQ29" s="6">
        <f t="shared" si="3"/>
        <v>938851.12999999989</v>
      </c>
      <c r="AR29" s="6">
        <v>521670.75</v>
      </c>
      <c r="AS29" s="10">
        <v>18777.02</v>
      </c>
      <c r="AT29" s="10">
        <v>12648.1</v>
      </c>
      <c r="AU29" s="10">
        <f t="shared" si="4"/>
        <v>2851.2715999999996</v>
      </c>
      <c r="AV29" s="11">
        <v>143.75</v>
      </c>
      <c r="AW29" s="12"/>
      <c r="AX29" s="10"/>
    </row>
    <row r="30" spans="1:50" x14ac:dyDescent="0.2">
      <c r="A30" s="14" t="s">
        <v>181</v>
      </c>
      <c r="B30" s="14" t="s">
        <v>366</v>
      </c>
      <c r="C30" s="6">
        <v>2</v>
      </c>
      <c r="D30" s="6">
        <v>4</v>
      </c>
      <c r="E30" s="6">
        <v>2</v>
      </c>
      <c r="F30" s="6">
        <v>13</v>
      </c>
      <c r="G30" s="6">
        <v>2</v>
      </c>
      <c r="H30" s="6">
        <v>0</v>
      </c>
      <c r="I30" s="6">
        <v>17</v>
      </c>
      <c r="J30" s="6">
        <v>21</v>
      </c>
      <c r="K30" s="10">
        <v>0</v>
      </c>
      <c r="L30" s="10">
        <v>1</v>
      </c>
      <c r="M30" s="10">
        <v>12.26</v>
      </c>
      <c r="N30" s="10">
        <v>3</v>
      </c>
      <c r="O30" s="10">
        <v>0</v>
      </c>
      <c r="P30" s="10">
        <v>16.259999999999998</v>
      </c>
      <c r="Q30" s="6">
        <f>VLOOKUP($A30,[1]!Table_Query_from_dpiorsnet5[#All],6,0)</f>
        <v>7013284</v>
      </c>
      <c r="R30" s="6">
        <f t="shared" si="0"/>
        <v>412546</v>
      </c>
      <c r="S30" s="10">
        <f>VLOOKUP($A30,[1]!Table_Query_from_dpiorsnet5[#All],8,0)</f>
        <v>65</v>
      </c>
      <c r="T30" s="10">
        <f>VLOOKUP($A30,[1]!Table_Query_from_dpiorsnet5[#All],10,0)</f>
        <v>6.7</v>
      </c>
      <c r="U30" s="10">
        <v>0</v>
      </c>
      <c r="V30" s="10">
        <f>VLOOKUP($A30,[1]!Table_Query_from_dpiorsnet5[#All],12,0)</f>
        <v>4.8499999999999996</v>
      </c>
      <c r="W30" s="10">
        <f>VLOOKUP($A30,[1]!Table_Query_from_dpiorsnet5[#All],13,0)</f>
        <v>0</v>
      </c>
      <c r="X30" s="10">
        <f>VLOOKUP($A30,[1]!Table_Query_from_dpiorsnet5[#All],14,0)+VLOOKUP(A30,[1]!Table_Query_from_dpiorsnet5[[#All],[StateIssuedID]:[SpAssess]],15,0)</f>
        <v>0</v>
      </c>
      <c r="Y30" s="10">
        <f>VLOOKUP($A30,[1]!Table_Query_from_dpiorsnet5[#All],16,0)</f>
        <v>0</v>
      </c>
      <c r="Z30" s="10">
        <f t="shared" si="1"/>
        <v>76.55</v>
      </c>
      <c r="AA30" s="6">
        <v>575381.94999999995</v>
      </c>
      <c r="AB30" s="6">
        <v>0</v>
      </c>
      <c r="AC30" s="6">
        <v>69510.84</v>
      </c>
      <c r="AD30" s="6">
        <v>16890</v>
      </c>
      <c r="AE30" s="6">
        <v>0</v>
      </c>
      <c r="AF30" s="6">
        <f t="shared" si="2"/>
        <v>661782.78999999992</v>
      </c>
      <c r="AG30" s="6">
        <v>300088.46999999997</v>
      </c>
      <c r="AH30" s="6">
        <v>0</v>
      </c>
      <c r="AI30" s="6">
        <v>16532.61</v>
      </c>
      <c r="AJ30" s="6">
        <v>30399.71</v>
      </c>
      <c r="AK30" s="6">
        <v>49217.63</v>
      </c>
      <c r="AL30" s="6">
        <v>60813.96</v>
      </c>
      <c r="AM30" s="6">
        <v>57041.46</v>
      </c>
      <c r="AN30" s="6">
        <v>0</v>
      </c>
      <c r="AO30" s="6">
        <v>0</v>
      </c>
      <c r="AP30" s="6">
        <v>97374.71</v>
      </c>
      <c r="AQ30" s="6">
        <f t="shared" si="3"/>
        <v>611468.55000000005</v>
      </c>
      <c r="AR30" s="6">
        <v>394940.6</v>
      </c>
      <c r="AS30" s="10">
        <v>37605.69</v>
      </c>
      <c r="AT30" s="10">
        <v>28109</v>
      </c>
      <c r="AU30" s="10">
        <f t="shared" si="4"/>
        <v>3508.0848708487088</v>
      </c>
      <c r="AV30" s="11">
        <v>181.5</v>
      </c>
      <c r="AW30" s="12"/>
      <c r="AX30" s="10"/>
    </row>
    <row r="31" spans="1:50" x14ac:dyDescent="0.2">
      <c r="A31" s="14" t="s">
        <v>182</v>
      </c>
      <c r="B31" s="14" t="s">
        <v>367</v>
      </c>
      <c r="C31" s="6">
        <v>2</v>
      </c>
      <c r="D31" s="6">
        <v>5</v>
      </c>
      <c r="E31" s="6">
        <v>8</v>
      </c>
      <c r="F31" s="6">
        <v>68</v>
      </c>
      <c r="G31" s="6">
        <v>0</v>
      </c>
      <c r="H31" s="6">
        <v>0</v>
      </c>
      <c r="I31" s="6">
        <v>76</v>
      </c>
      <c r="J31" s="6">
        <v>81</v>
      </c>
      <c r="K31" s="10">
        <v>0</v>
      </c>
      <c r="L31" s="10">
        <v>11</v>
      </c>
      <c r="M31" s="10">
        <v>66</v>
      </c>
      <c r="N31" s="10">
        <v>0</v>
      </c>
      <c r="O31" s="10">
        <v>0</v>
      </c>
      <c r="P31" s="10">
        <v>77</v>
      </c>
      <c r="Q31" s="6">
        <f>VLOOKUP($A31,[1]!Table_Query_from_dpiorsnet5[#All],6,0)</f>
        <v>7905001</v>
      </c>
      <c r="R31" s="6">
        <f t="shared" si="0"/>
        <v>104013</v>
      </c>
      <c r="S31" s="10">
        <f>VLOOKUP($A31,[1]!Table_Query_from_dpiorsnet5[#All],8,0)</f>
        <v>59.01</v>
      </c>
      <c r="T31" s="10">
        <f>VLOOKUP($A31,[1]!Table_Query_from_dpiorsnet5[#All],10,0)</f>
        <v>16.62</v>
      </c>
      <c r="U31" s="10">
        <v>0</v>
      </c>
      <c r="V31" s="10">
        <f>VLOOKUP($A31,[1]!Table_Query_from_dpiorsnet5[#All],12,0)</f>
        <v>0</v>
      </c>
      <c r="W31" s="10">
        <f>VLOOKUP($A31,[1]!Table_Query_from_dpiorsnet5[#All],13,0)</f>
        <v>0</v>
      </c>
      <c r="X31" s="10">
        <f>VLOOKUP($A31,[1]!Table_Query_from_dpiorsnet5[#All],14,0)+VLOOKUP(A31,[1]!Table_Query_from_dpiorsnet5[[#All],[StateIssuedID]:[SpAssess]],15,0)</f>
        <v>0</v>
      </c>
      <c r="Y31" s="10">
        <f>VLOOKUP($A31,[1]!Table_Query_from_dpiorsnet5[#All],16,0)</f>
        <v>0</v>
      </c>
      <c r="Z31" s="10">
        <f t="shared" si="1"/>
        <v>75.63</v>
      </c>
      <c r="AA31" s="6">
        <v>629727.44999999995</v>
      </c>
      <c r="AB31" s="6">
        <v>0</v>
      </c>
      <c r="AC31" s="6">
        <v>930450.02</v>
      </c>
      <c r="AD31" s="6">
        <v>2659.77</v>
      </c>
      <c r="AE31" s="6">
        <v>0</v>
      </c>
      <c r="AF31" s="6">
        <f t="shared" si="2"/>
        <v>1562837.24</v>
      </c>
      <c r="AG31" s="6">
        <v>648364.99</v>
      </c>
      <c r="AH31" s="6">
        <v>0</v>
      </c>
      <c r="AI31" s="6">
        <v>130672</v>
      </c>
      <c r="AJ31" s="6">
        <v>112090.95</v>
      </c>
      <c r="AK31" s="6">
        <v>112227.15</v>
      </c>
      <c r="AL31" s="6">
        <v>98268.84</v>
      </c>
      <c r="AM31" s="6">
        <v>4050</v>
      </c>
      <c r="AN31" s="6">
        <v>0</v>
      </c>
      <c r="AO31" s="6">
        <v>0</v>
      </c>
      <c r="AP31" s="6">
        <v>482077.81</v>
      </c>
      <c r="AQ31" s="6">
        <f t="shared" si="3"/>
        <v>1587751.74</v>
      </c>
      <c r="AR31" s="6">
        <v>1246917.18</v>
      </c>
      <c r="AS31" s="10">
        <v>20620.150000000001</v>
      </c>
      <c r="AT31" s="10">
        <v>14306.8</v>
      </c>
      <c r="AU31" s="10">
        <f t="shared" si="4"/>
        <v>52.597402597402599</v>
      </c>
      <c r="AV31" s="11">
        <v>23.92</v>
      </c>
      <c r="AW31" s="12"/>
      <c r="AX31" s="10"/>
    </row>
    <row r="32" spans="1:50" x14ac:dyDescent="0.2">
      <c r="A32" s="14" t="s">
        <v>183</v>
      </c>
      <c r="B32" s="14" t="s">
        <v>368</v>
      </c>
      <c r="C32" s="6">
        <v>3</v>
      </c>
      <c r="D32" s="6">
        <v>0</v>
      </c>
      <c r="E32" s="6">
        <v>0</v>
      </c>
      <c r="F32" s="6">
        <v>7</v>
      </c>
      <c r="G32" s="6">
        <v>3</v>
      </c>
      <c r="H32" s="6">
        <v>0</v>
      </c>
      <c r="I32" s="6">
        <v>10</v>
      </c>
      <c r="J32" s="6">
        <v>10</v>
      </c>
      <c r="K32" s="10">
        <v>0</v>
      </c>
      <c r="L32" s="10">
        <v>2</v>
      </c>
      <c r="M32" s="10">
        <v>7.98</v>
      </c>
      <c r="N32" s="10">
        <v>2</v>
      </c>
      <c r="O32" s="10">
        <v>0</v>
      </c>
      <c r="P32" s="10">
        <v>11.98</v>
      </c>
      <c r="Q32" s="6">
        <f>VLOOKUP($A32,[1]!Table_Query_from_dpiorsnet5[#All],6,0)</f>
        <v>599358</v>
      </c>
      <c r="R32" s="6">
        <f t="shared" si="0"/>
        <v>59936</v>
      </c>
      <c r="S32" s="10">
        <f>VLOOKUP($A32,[1]!Table_Query_from_dpiorsnet5[#All],8,0)</f>
        <v>60.38</v>
      </c>
      <c r="T32" s="10">
        <f>VLOOKUP($A32,[1]!Table_Query_from_dpiorsnet5[#All],10,0)</f>
        <v>20.02</v>
      </c>
      <c r="U32" s="10">
        <v>0</v>
      </c>
      <c r="V32" s="10">
        <f>VLOOKUP($A32,[1]!Table_Query_from_dpiorsnet5[#All],12,0)</f>
        <v>0</v>
      </c>
      <c r="W32" s="10">
        <f>VLOOKUP($A32,[1]!Table_Query_from_dpiorsnet5[#All],13,0)</f>
        <v>0</v>
      </c>
      <c r="X32" s="10">
        <f>VLOOKUP($A32,[1]!Table_Query_from_dpiorsnet5[#All],14,0)+VLOOKUP(A32,[1]!Table_Query_from_dpiorsnet5[[#All],[StateIssuedID]:[SpAssess]],15,0)</f>
        <v>0</v>
      </c>
      <c r="Y32" s="10">
        <f>VLOOKUP($A32,[1]!Table_Query_from_dpiorsnet5[#All],16,0)</f>
        <v>0</v>
      </c>
      <c r="Z32" s="10">
        <f t="shared" si="1"/>
        <v>80.400000000000006</v>
      </c>
      <c r="AA32" s="6">
        <v>64233.18</v>
      </c>
      <c r="AB32" s="6">
        <v>0</v>
      </c>
      <c r="AC32" s="6">
        <v>199829.59</v>
      </c>
      <c r="AD32" s="6">
        <v>71389</v>
      </c>
      <c r="AE32" s="6">
        <v>0</v>
      </c>
      <c r="AF32" s="6">
        <f t="shared" si="2"/>
        <v>335451.77</v>
      </c>
      <c r="AG32" s="6">
        <v>197539.85</v>
      </c>
      <c r="AH32" s="6">
        <v>0</v>
      </c>
      <c r="AI32" s="6">
        <v>57637.27</v>
      </c>
      <c r="AJ32" s="6">
        <v>25000</v>
      </c>
      <c r="AK32" s="6">
        <v>33749.160000000003</v>
      </c>
      <c r="AL32" s="6">
        <v>6826.8</v>
      </c>
      <c r="AM32" s="6">
        <v>0</v>
      </c>
      <c r="AN32" s="6">
        <v>0</v>
      </c>
      <c r="AO32" s="6">
        <v>0</v>
      </c>
      <c r="AP32" s="6">
        <v>12940.38</v>
      </c>
      <c r="AQ32" s="6">
        <f t="shared" si="3"/>
        <v>333693.46000000002</v>
      </c>
      <c r="AR32" s="6">
        <v>152639.29999999999</v>
      </c>
      <c r="AS32" s="10">
        <v>27854.21</v>
      </c>
      <c r="AT32" s="10">
        <v>26774.05</v>
      </c>
      <c r="AU32" s="10">
        <f t="shared" si="4"/>
        <v>0</v>
      </c>
      <c r="AV32" s="11">
        <v>27.5</v>
      </c>
      <c r="AW32" s="12"/>
      <c r="AX32" s="10"/>
    </row>
    <row r="33" spans="1:50" x14ac:dyDescent="0.2">
      <c r="A33" s="14" t="s">
        <v>184</v>
      </c>
      <c r="B33" s="14" t="s">
        <v>369</v>
      </c>
      <c r="C33" s="6">
        <v>1</v>
      </c>
      <c r="D33" s="6">
        <v>151</v>
      </c>
      <c r="E33" s="6">
        <v>763</v>
      </c>
      <c r="F33" s="6">
        <v>5193</v>
      </c>
      <c r="G33" s="6">
        <v>1757</v>
      </c>
      <c r="H33" s="6">
        <v>3452</v>
      </c>
      <c r="I33" s="6">
        <v>11165</v>
      </c>
      <c r="J33" s="6">
        <v>11316</v>
      </c>
      <c r="K33" s="10">
        <v>185.91</v>
      </c>
      <c r="L33" s="10">
        <v>856.15</v>
      </c>
      <c r="M33" s="10">
        <v>5420.07</v>
      </c>
      <c r="N33" s="10">
        <v>1748.04</v>
      </c>
      <c r="O33" s="10">
        <v>3565.66</v>
      </c>
      <c r="P33" s="10">
        <v>11775.829999999998</v>
      </c>
      <c r="Q33" s="6">
        <f>VLOOKUP($A33,[1]!Table_Query_from_dpiorsnet5[#All],6,0)</f>
        <v>609934940</v>
      </c>
      <c r="R33" s="6">
        <f t="shared" si="0"/>
        <v>54629</v>
      </c>
      <c r="S33" s="10">
        <f>VLOOKUP($A33,[1]!Table_Query_from_dpiorsnet5[#All],8,0)</f>
        <v>109.98</v>
      </c>
      <c r="T33" s="10">
        <f>VLOOKUP($A33,[1]!Table_Query_from_dpiorsnet5[#All],10,0)</f>
        <v>4.8</v>
      </c>
      <c r="U33" s="10">
        <v>0</v>
      </c>
      <c r="V33" s="10">
        <f>VLOOKUP($A33,[1]!Table_Query_from_dpiorsnet5[#All],12,0)</f>
        <v>12</v>
      </c>
      <c r="W33" s="10">
        <f>VLOOKUP($A33,[1]!Table_Query_from_dpiorsnet5[#All],13,0)</f>
        <v>0</v>
      </c>
      <c r="X33" s="10">
        <f>VLOOKUP($A33,[1]!Table_Query_from_dpiorsnet5[#All],14,0)+VLOOKUP(A33,[1]!Table_Query_from_dpiorsnet5[[#All],[StateIssuedID]:[SpAssess]],15,0)</f>
        <v>26.35</v>
      </c>
      <c r="Y33" s="10">
        <f>VLOOKUP($A33,[1]!Table_Query_from_dpiorsnet5[#All],16,0)</f>
        <v>0</v>
      </c>
      <c r="Z33" s="10">
        <f t="shared" si="1"/>
        <v>153.13</v>
      </c>
      <c r="AA33" s="6">
        <v>79310713.989999995</v>
      </c>
      <c r="AB33" s="6">
        <v>0</v>
      </c>
      <c r="AC33" s="6">
        <v>111949526.73</v>
      </c>
      <c r="AD33" s="6">
        <v>13094755.35</v>
      </c>
      <c r="AE33" s="6">
        <v>519166.25</v>
      </c>
      <c r="AF33" s="6">
        <f t="shared" si="2"/>
        <v>204874162.31999999</v>
      </c>
      <c r="AG33" s="6">
        <v>121431517.12</v>
      </c>
      <c r="AH33" s="6">
        <v>15769941.16</v>
      </c>
      <c r="AI33" s="6">
        <v>10769720.550000001</v>
      </c>
      <c r="AJ33" s="6">
        <v>13437332.16</v>
      </c>
      <c r="AK33" s="6">
        <v>12753066.279999999</v>
      </c>
      <c r="AL33" s="6">
        <v>18356166.359999999</v>
      </c>
      <c r="AM33" s="6">
        <v>7634475.0599999996</v>
      </c>
      <c r="AN33" s="6">
        <v>0</v>
      </c>
      <c r="AO33" s="6">
        <v>306715.19</v>
      </c>
      <c r="AP33" s="6">
        <v>8908987.6799999997</v>
      </c>
      <c r="AQ33" s="6">
        <f t="shared" si="3"/>
        <v>209367921.56</v>
      </c>
      <c r="AR33" s="6">
        <v>34566795.630000003</v>
      </c>
      <c r="AS33" s="10">
        <v>17779.46</v>
      </c>
      <c r="AT33" s="10">
        <v>16348.55</v>
      </c>
      <c r="AU33" s="10">
        <f t="shared" si="4"/>
        <v>648.31736361683215</v>
      </c>
      <c r="AV33" s="11">
        <v>56.96</v>
      </c>
      <c r="AW33" s="12"/>
      <c r="AX33" s="10"/>
    </row>
    <row r="34" spans="1:50" x14ac:dyDescent="0.2">
      <c r="A34" s="14" t="s">
        <v>185</v>
      </c>
      <c r="B34" s="14" t="s">
        <v>370</v>
      </c>
      <c r="C34" s="6">
        <v>1</v>
      </c>
      <c r="D34" s="6">
        <v>32</v>
      </c>
      <c r="E34" s="6">
        <v>58</v>
      </c>
      <c r="F34" s="6">
        <v>427</v>
      </c>
      <c r="G34" s="6">
        <v>139</v>
      </c>
      <c r="H34" s="6">
        <v>267</v>
      </c>
      <c r="I34" s="6">
        <v>891</v>
      </c>
      <c r="J34" s="6">
        <v>923</v>
      </c>
      <c r="K34" s="10">
        <v>11.46</v>
      </c>
      <c r="L34" s="10">
        <v>70.08</v>
      </c>
      <c r="M34" s="10">
        <v>390.02</v>
      </c>
      <c r="N34" s="10">
        <v>141.37</v>
      </c>
      <c r="O34" s="10">
        <v>257.26</v>
      </c>
      <c r="P34" s="10">
        <v>870.18999999999994</v>
      </c>
      <c r="Q34" s="6">
        <f>VLOOKUP($A34,[1]!Table_Query_from_dpiorsnet5[#All],6,0)</f>
        <v>40702318</v>
      </c>
      <c r="R34" s="6">
        <f t="shared" si="0"/>
        <v>45682</v>
      </c>
      <c r="S34" s="10">
        <f>VLOOKUP($A34,[1]!Table_Query_from_dpiorsnet5[#All],8,0)</f>
        <v>61.08</v>
      </c>
      <c r="T34" s="10">
        <f>VLOOKUP($A34,[1]!Table_Query_from_dpiorsnet5[#All],10,0)</f>
        <v>0</v>
      </c>
      <c r="U34" s="10">
        <v>0</v>
      </c>
      <c r="V34" s="10">
        <f>VLOOKUP($A34,[1]!Table_Query_from_dpiorsnet5[#All],12,0)</f>
        <v>12</v>
      </c>
      <c r="W34" s="10">
        <f>VLOOKUP($A34,[1]!Table_Query_from_dpiorsnet5[#All],13,0)</f>
        <v>0</v>
      </c>
      <c r="X34" s="10">
        <f>VLOOKUP($A34,[1]!Table_Query_from_dpiorsnet5[#All],14,0)+VLOOKUP(A34,[1]!Table_Query_from_dpiorsnet5[[#All],[StateIssuedID]:[SpAssess]],15,0)</f>
        <v>10.37</v>
      </c>
      <c r="Y34" s="10">
        <f>VLOOKUP($A34,[1]!Table_Query_from_dpiorsnet5[#All],16,0)</f>
        <v>58.95</v>
      </c>
      <c r="Z34" s="10">
        <f t="shared" si="1"/>
        <v>142.4</v>
      </c>
      <c r="AA34" s="6">
        <v>3006890.53</v>
      </c>
      <c r="AB34" s="6">
        <v>0</v>
      </c>
      <c r="AC34" s="6">
        <v>8875126.7300000004</v>
      </c>
      <c r="AD34" s="6">
        <v>133286.54</v>
      </c>
      <c r="AE34" s="6">
        <v>131336.01</v>
      </c>
      <c r="AF34" s="6">
        <f t="shared" si="2"/>
        <v>12146639.809999999</v>
      </c>
      <c r="AG34" s="6">
        <v>6399323.8899999997</v>
      </c>
      <c r="AH34" s="6">
        <v>82505.13</v>
      </c>
      <c r="AI34" s="6">
        <v>332161.15999999997</v>
      </c>
      <c r="AJ34" s="6">
        <v>714024.31</v>
      </c>
      <c r="AK34" s="6">
        <v>748542.21</v>
      </c>
      <c r="AL34" s="6">
        <v>1398894.38</v>
      </c>
      <c r="AM34" s="6">
        <v>630055.18999999994</v>
      </c>
      <c r="AN34" s="6">
        <v>0</v>
      </c>
      <c r="AO34" s="6">
        <v>746308.89</v>
      </c>
      <c r="AP34" s="6">
        <v>1306381.81</v>
      </c>
      <c r="AQ34" s="6">
        <f t="shared" si="3"/>
        <v>12358196.970000001</v>
      </c>
      <c r="AR34" s="6">
        <v>1098895.3799999999</v>
      </c>
      <c r="AS34" s="10">
        <v>14201.72</v>
      </c>
      <c r="AT34" s="10">
        <v>11118.78</v>
      </c>
      <c r="AU34" s="10">
        <f t="shared" si="4"/>
        <v>724.0432434295958</v>
      </c>
      <c r="AV34" s="11">
        <v>398.54</v>
      </c>
      <c r="AW34" s="12"/>
      <c r="AX34" s="10"/>
    </row>
    <row r="35" spans="1:50" x14ac:dyDescent="0.2">
      <c r="A35" s="14" t="s">
        <v>186</v>
      </c>
      <c r="B35" s="14" t="s">
        <v>371</v>
      </c>
      <c r="C35" s="6">
        <v>1</v>
      </c>
      <c r="D35" s="6">
        <v>11</v>
      </c>
      <c r="E35" s="6">
        <v>23</v>
      </c>
      <c r="F35" s="6">
        <v>89</v>
      </c>
      <c r="G35" s="6">
        <v>45</v>
      </c>
      <c r="H35" s="6">
        <v>77</v>
      </c>
      <c r="I35" s="6">
        <v>234</v>
      </c>
      <c r="J35" s="6">
        <v>245</v>
      </c>
      <c r="K35" s="10">
        <v>0</v>
      </c>
      <c r="L35" s="10">
        <v>17.97</v>
      </c>
      <c r="M35" s="10">
        <v>107.93</v>
      </c>
      <c r="N35" s="10">
        <v>41.36</v>
      </c>
      <c r="O35" s="10">
        <v>66.77</v>
      </c>
      <c r="P35" s="10">
        <v>234.02999999999997</v>
      </c>
      <c r="Q35" s="6">
        <f>VLOOKUP($A35,[1]!Table_Query_from_dpiorsnet5[#All],6,0)</f>
        <v>24968724</v>
      </c>
      <c r="R35" s="6">
        <f t="shared" si="0"/>
        <v>106704</v>
      </c>
      <c r="S35" s="10">
        <f>VLOOKUP($A35,[1]!Table_Query_from_dpiorsnet5[#All],8,0)</f>
        <v>70</v>
      </c>
      <c r="T35" s="10">
        <f>VLOOKUP($A35,[1]!Table_Query_from_dpiorsnet5[#All],10,0)</f>
        <v>2</v>
      </c>
      <c r="U35" s="10">
        <v>0</v>
      </c>
      <c r="V35" s="10">
        <f>VLOOKUP($A35,[1]!Table_Query_from_dpiorsnet5[#All],12,0)</f>
        <v>12</v>
      </c>
      <c r="W35" s="10">
        <f>VLOOKUP($A35,[1]!Table_Query_from_dpiorsnet5[#All],13,0)</f>
        <v>3</v>
      </c>
      <c r="X35" s="10">
        <f>VLOOKUP($A35,[1]!Table_Query_from_dpiorsnet5[#All],14,0)+VLOOKUP(A35,[1]!Table_Query_from_dpiorsnet5[[#All],[StateIssuedID]:[SpAssess]],15,0)</f>
        <v>0</v>
      </c>
      <c r="Y35" s="10">
        <f>VLOOKUP($A35,[1]!Table_Query_from_dpiorsnet5[#All],16,0)</f>
        <v>0</v>
      </c>
      <c r="Z35" s="10">
        <f t="shared" si="1"/>
        <v>87</v>
      </c>
      <c r="AA35" s="6">
        <v>2168073.14</v>
      </c>
      <c r="AB35" s="6">
        <v>0</v>
      </c>
      <c r="AC35" s="6">
        <v>2196635.33</v>
      </c>
      <c r="AD35" s="6">
        <v>204363.41</v>
      </c>
      <c r="AE35" s="6">
        <v>222319.73</v>
      </c>
      <c r="AF35" s="6">
        <f t="shared" si="2"/>
        <v>4791391.6100000013</v>
      </c>
      <c r="AG35" s="6">
        <v>1590565.49</v>
      </c>
      <c r="AH35" s="6">
        <v>120860.93</v>
      </c>
      <c r="AI35" s="6">
        <v>380584.51</v>
      </c>
      <c r="AJ35" s="6">
        <v>264154.23999999999</v>
      </c>
      <c r="AK35" s="6">
        <v>593977.57999999996</v>
      </c>
      <c r="AL35" s="6">
        <v>527690.02</v>
      </c>
      <c r="AM35" s="6">
        <v>285375.71999999997</v>
      </c>
      <c r="AN35" s="6">
        <v>48269.62</v>
      </c>
      <c r="AO35" s="6">
        <v>298031.42</v>
      </c>
      <c r="AP35" s="6">
        <v>707525.15</v>
      </c>
      <c r="AQ35" s="6">
        <f t="shared" si="3"/>
        <v>4817034.6800000006</v>
      </c>
      <c r="AR35" s="6">
        <v>1473252.59</v>
      </c>
      <c r="AS35" s="10">
        <v>20582.98</v>
      </c>
      <c r="AT35" s="10">
        <v>14860.63</v>
      </c>
      <c r="AU35" s="10">
        <f t="shared" si="4"/>
        <v>1219.3980258941162</v>
      </c>
      <c r="AV35" s="11">
        <v>503.8</v>
      </c>
      <c r="AW35" s="12"/>
      <c r="AX35" s="10"/>
    </row>
    <row r="36" spans="1:50" x14ac:dyDescent="0.2">
      <c r="A36" s="14" t="s">
        <v>187</v>
      </c>
      <c r="B36" s="14" t="s">
        <v>372</v>
      </c>
      <c r="C36" s="6">
        <v>1</v>
      </c>
      <c r="D36" s="6">
        <v>190</v>
      </c>
      <c r="E36" s="6">
        <v>1000</v>
      </c>
      <c r="F36" s="6">
        <v>6329</v>
      </c>
      <c r="G36" s="6">
        <v>2014</v>
      </c>
      <c r="H36" s="6">
        <v>3868</v>
      </c>
      <c r="I36" s="6">
        <v>13211</v>
      </c>
      <c r="J36" s="6">
        <v>13401</v>
      </c>
      <c r="K36" s="10">
        <v>181.2</v>
      </c>
      <c r="L36" s="10">
        <v>1012.93</v>
      </c>
      <c r="M36" s="10">
        <v>5431.58</v>
      </c>
      <c r="N36" s="10">
        <v>2942.33</v>
      </c>
      <c r="O36" s="10">
        <v>3823.93</v>
      </c>
      <c r="P36" s="10">
        <v>13391.970000000001</v>
      </c>
      <c r="Q36" s="6">
        <f>VLOOKUP($A36,[1]!Table_Query_from_dpiorsnet5[#All],6,0)</f>
        <v>653436389</v>
      </c>
      <c r="R36" s="6">
        <f t="shared" si="0"/>
        <v>49462</v>
      </c>
      <c r="S36" s="10">
        <f>VLOOKUP($A36,[1]!Table_Query_from_dpiorsnet5[#All],8,0)</f>
        <v>69.45</v>
      </c>
      <c r="T36" s="10">
        <f>VLOOKUP($A36,[1]!Table_Query_from_dpiorsnet5[#All],10,0)</f>
        <v>3.95</v>
      </c>
      <c r="U36" s="10">
        <v>0</v>
      </c>
      <c r="V36" s="10">
        <f>VLOOKUP($A36,[1]!Table_Query_from_dpiorsnet5[#All],12,0)</f>
        <v>12</v>
      </c>
      <c r="W36" s="10">
        <f>VLOOKUP($A36,[1]!Table_Query_from_dpiorsnet5[#All],13,0)</f>
        <v>3</v>
      </c>
      <c r="X36" s="10">
        <f>VLOOKUP($A36,[1]!Table_Query_from_dpiorsnet5[#All],14,0)+VLOOKUP(A36,[1]!Table_Query_from_dpiorsnet5[[#All],[StateIssuedID]:[SpAssess]],15,0)</f>
        <v>13.44</v>
      </c>
      <c r="Y36" s="10">
        <f>VLOOKUP($A36,[1]!Table_Query_from_dpiorsnet5[#All],16,0)</f>
        <v>42.84</v>
      </c>
      <c r="Z36" s="10">
        <f t="shared" si="1"/>
        <v>144.68</v>
      </c>
      <c r="AA36" s="6">
        <v>56133194.509999998</v>
      </c>
      <c r="AB36" s="6">
        <v>0</v>
      </c>
      <c r="AC36" s="6">
        <v>131957956.7</v>
      </c>
      <c r="AD36" s="6">
        <v>17292998.699999999</v>
      </c>
      <c r="AE36" s="6">
        <v>2296322.5099999998</v>
      </c>
      <c r="AF36" s="6">
        <f t="shared" si="2"/>
        <v>207680472.41999999</v>
      </c>
      <c r="AG36" s="6">
        <v>102029296.51000001</v>
      </c>
      <c r="AH36" s="6">
        <v>22475299.27</v>
      </c>
      <c r="AI36" s="6">
        <v>14559373.779999999</v>
      </c>
      <c r="AJ36" s="6">
        <v>9987911.0800000001</v>
      </c>
      <c r="AK36" s="6">
        <v>14359978.369999999</v>
      </c>
      <c r="AL36" s="6">
        <v>14535975.84</v>
      </c>
      <c r="AM36" s="6">
        <v>5391587.54</v>
      </c>
      <c r="AN36" s="6">
        <v>14903</v>
      </c>
      <c r="AO36" s="6">
        <v>5891748.8200000003</v>
      </c>
      <c r="AP36" s="6">
        <v>9202940.9600000009</v>
      </c>
      <c r="AQ36" s="6">
        <f t="shared" si="3"/>
        <v>198449015.17000002</v>
      </c>
      <c r="AR36" s="6">
        <v>33665307.560000002</v>
      </c>
      <c r="AS36" s="10">
        <v>14818.51</v>
      </c>
      <c r="AT36" s="10">
        <v>13287.65</v>
      </c>
      <c r="AU36" s="10">
        <f t="shared" si="4"/>
        <v>402.59853778047591</v>
      </c>
      <c r="AV36" s="11">
        <v>127</v>
      </c>
      <c r="AW36" s="12"/>
      <c r="AX36" s="10"/>
    </row>
    <row r="37" spans="1:50" x14ac:dyDescent="0.2">
      <c r="A37" s="14" t="s">
        <v>188</v>
      </c>
      <c r="B37" s="14" t="s">
        <v>373</v>
      </c>
      <c r="C37" s="6">
        <v>2</v>
      </c>
      <c r="D37" s="6">
        <v>30</v>
      </c>
      <c r="E37" s="6">
        <v>22</v>
      </c>
      <c r="F37" s="6">
        <v>180</v>
      </c>
      <c r="G37" s="6">
        <v>0</v>
      </c>
      <c r="H37" s="6">
        <v>0</v>
      </c>
      <c r="I37" s="6">
        <v>202</v>
      </c>
      <c r="J37" s="6">
        <v>232</v>
      </c>
      <c r="K37" s="10">
        <v>0</v>
      </c>
      <c r="L37" s="10">
        <v>33.270000000000003</v>
      </c>
      <c r="M37" s="10">
        <v>185.67</v>
      </c>
      <c r="N37" s="10">
        <v>0</v>
      </c>
      <c r="O37" s="10">
        <v>0</v>
      </c>
      <c r="P37" s="10">
        <v>218.94</v>
      </c>
      <c r="Q37" s="6">
        <f>VLOOKUP($A37,[1]!Table_Query_from_dpiorsnet5[#All],6,0)</f>
        <v>16636820</v>
      </c>
      <c r="R37" s="6">
        <f t="shared" si="0"/>
        <v>82360</v>
      </c>
      <c r="S37" s="10">
        <f>VLOOKUP($A37,[1]!Table_Query_from_dpiorsnet5[#All],8,0)</f>
        <v>58.55</v>
      </c>
      <c r="T37" s="10">
        <f>VLOOKUP($A37,[1]!Table_Query_from_dpiorsnet5[#All],10,0)</f>
        <v>22.54</v>
      </c>
      <c r="U37" s="10">
        <v>0</v>
      </c>
      <c r="V37" s="10">
        <f>VLOOKUP($A37,[1]!Table_Query_from_dpiorsnet5[#All],12,0)</f>
        <v>8.25</v>
      </c>
      <c r="W37" s="10">
        <f>VLOOKUP($A37,[1]!Table_Query_from_dpiorsnet5[#All],13,0)</f>
        <v>3</v>
      </c>
      <c r="X37" s="10">
        <f>VLOOKUP($A37,[1]!Table_Query_from_dpiorsnet5[#All],14,0)+VLOOKUP(A37,[1]!Table_Query_from_dpiorsnet5[[#All],[StateIssuedID]:[SpAssess]],15,0)</f>
        <v>7.1099999999999994</v>
      </c>
      <c r="Y37" s="10">
        <f>VLOOKUP($A37,[1]!Table_Query_from_dpiorsnet5[#All],16,0)</f>
        <v>33.06</v>
      </c>
      <c r="Z37" s="10">
        <f t="shared" si="1"/>
        <v>132.51</v>
      </c>
      <c r="AA37" s="6">
        <v>1952913.86</v>
      </c>
      <c r="AB37" s="6">
        <v>0</v>
      </c>
      <c r="AC37" s="6">
        <v>2327531.4500000002</v>
      </c>
      <c r="AD37" s="6">
        <v>137540.35</v>
      </c>
      <c r="AE37" s="6">
        <v>0</v>
      </c>
      <c r="AF37" s="6">
        <f t="shared" si="2"/>
        <v>4417985.66</v>
      </c>
      <c r="AG37" s="6">
        <v>2015328.57</v>
      </c>
      <c r="AH37" s="6">
        <v>347589.79</v>
      </c>
      <c r="AI37" s="6">
        <v>100709.24</v>
      </c>
      <c r="AJ37" s="6">
        <v>0</v>
      </c>
      <c r="AK37" s="6">
        <v>583031.93000000005</v>
      </c>
      <c r="AL37" s="6">
        <v>220877.6</v>
      </c>
      <c r="AM37" s="6">
        <v>41678.61</v>
      </c>
      <c r="AN37" s="6">
        <v>0</v>
      </c>
      <c r="AO37" s="6">
        <v>6828.63</v>
      </c>
      <c r="AP37" s="6">
        <v>790103.28</v>
      </c>
      <c r="AQ37" s="6">
        <f t="shared" si="3"/>
        <v>4106147.6500000004</v>
      </c>
      <c r="AR37" s="6">
        <v>627762.56999999995</v>
      </c>
      <c r="AS37" s="10">
        <v>18754.669999999998</v>
      </c>
      <c r="AT37" s="10">
        <v>14924.35</v>
      </c>
      <c r="AU37" s="10">
        <f t="shared" si="4"/>
        <v>190.36544258701014</v>
      </c>
      <c r="AV37" s="11">
        <v>69.75</v>
      </c>
      <c r="AW37" s="12"/>
      <c r="AX37" s="10"/>
    </row>
    <row r="38" spans="1:50" x14ac:dyDescent="0.2">
      <c r="A38" s="14" t="s">
        <v>189</v>
      </c>
      <c r="B38" s="14" t="s">
        <v>374</v>
      </c>
      <c r="C38" s="6">
        <v>1</v>
      </c>
      <c r="D38" s="6">
        <v>31</v>
      </c>
      <c r="E38" s="6">
        <v>59</v>
      </c>
      <c r="F38" s="6">
        <v>422</v>
      </c>
      <c r="G38" s="6">
        <v>191</v>
      </c>
      <c r="H38" s="6">
        <v>345</v>
      </c>
      <c r="I38" s="6">
        <v>1017</v>
      </c>
      <c r="J38" s="6">
        <v>1048</v>
      </c>
      <c r="K38" s="10">
        <v>0</v>
      </c>
      <c r="L38" s="10">
        <v>61.73</v>
      </c>
      <c r="M38" s="10">
        <v>425.35</v>
      </c>
      <c r="N38" s="10">
        <v>192.28</v>
      </c>
      <c r="O38" s="10">
        <v>331.32</v>
      </c>
      <c r="P38" s="10">
        <v>1010.6800000000001</v>
      </c>
      <c r="Q38" s="6">
        <f>VLOOKUP($A38,[1]!Table_Query_from_dpiorsnet5[#All],6,0)</f>
        <v>46449568</v>
      </c>
      <c r="R38" s="6">
        <f t="shared" si="0"/>
        <v>45673</v>
      </c>
      <c r="S38" s="10">
        <f>VLOOKUP($A38,[1]!Table_Query_from_dpiorsnet5[#All],8,0)</f>
        <v>70</v>
      </c>
      <c r="T38" s="10">
        <f>VLOOKUP($A38,[1]!Table_Query_from_dpiorsnet5[#All],10,0)</f>
        <v>1.51</v>
      </c>
      <c r="U38" s="10">
        <v>0</v>
      </c>
      <c r="V38" s="10">
        <f>VLOOKUP($A38,[1]!Table_Query_from_dpiorsnet5[#All],12,0)</f>
        <v>12</v>
      </c>
      <c r="W38" s="10">
        <f>VLOOKUP($A38,[1]!Table_Query_from_dpiorsnet5[#All],13,0)</f>
        <v>3</v>
      </c>
      <c r="X38" s="10">
        <f>VLOOKUP($A38,[1]!Table_Query_from_dpiorsnet5[#All],14,0)+VLOOKUP(A38,[1]!Table_Query_from_dpiorsnet5[[#All],[StateIssuedID]:[SpAssess]],15,0)</f>
        <v>1.73</v>
      </c>
      <c r="Y38" s="10">
        <f>VLOOKUP($A38,[1]!Table_Query_from_dpiorsnet5[#All],16,0)</f>
        <v>23.69</v>
      </c>
      <c r="Z38" s="10">
        <f t="shared" si="1"/>
        <v>111.93</v>
      </c>
      <c r="AA38" s="6">
        <v>4185320.27</v>
      </c>
      <c r="AB38" s="6">
        <v>0</v>
      </c>
      <c r="AC38" s="6">
        <v>10164039.970000001</v>
      </c>
      <c r="AD38" s="6">
        <v>417971.26</v>
      </c>
      <c r="AE38" s="6">
        <v>18000</v>
      </c>
      <c r="AF38" s="6">
        <f t="shared" si="2"/>
        <v>14785331.5</v>
      </c>
      <c r="AG38" s="6">
        <v>6121117.5700000003</v>
      </c>
      <c r="AH38" s="6">
        <v>995067.76</v>
      </c>
      <c r="AI38" s="6">
        <v>500823.65</v>
      </c>
      <c r="AJ38" s="6">
        <v>491228.84</v>
      </c>
      <c r="AK38" s="6">
        <v>2165349.2200000002</v>
      </c>
      <c r="AL38" s="6">
        <v>1367866.46</v>
      </c>
      <c r="AM38" s="6">
        <v>671739.7</v>
      </c>
      <c r="AN38" s="6">
        <v>74997</v>
      </c>
      <c r="AO38" s="6">
        <v>711449.63</v>
      </c>
      <c r="AP38" s="6">
        <v>2023019.34</v>
      </c>
      <c r="AQ38" s="6">
        <f t="shared" si="3"/>
        <v>15122659.17</v>
      </c>
      <c r="AR38" s="6">
        <v>991630.34</v>
      </c>
      <c r="AS38" s="10">
        <v>14962.86</v>
      </c>
      <c r="AT38" s="10">
        <v>11518.44</v>
      </c>
      <c r="AU38" s="10">
        <f t="shared" si="4"/>
        <v>664.64133058930611</v>
      </c>
      <c r="AV38" s="11">
        <v>401</v>
      </c>
      <c r="AW38" s="12"/>
      <c r="AX38" s="10"/>
    </row>
    <row r="39" spans="1:50" x14ac:dyDescent="0.2">
      <c r="A39" s="14" t="s">
        <v>509</v>
      </c>
      <c r="B39" s="14" t="s">
        <v>521</v>
      </c>
      <c r="C39" s="6">
        <v>1</v>
      </c>
      <c r="D39" s="6">
        <v>14</v>
      </c>
      <c r="E39" s="6">
        <v>11</v>
      </c>
      <c r="F39" s="6">
        <v>80</v>
      </c>
      <c r="G39" s="6">
        <v>31</v>
      </c>
      <c r="H39" s="6">
        <v>45</v>
      </c>
      <c r="I39" s="6">
        <v>167</v>
      </c>
      <c r="J39" s="6">
        <v>181</v>
      </c>
      <c r="K39" s="10">
        <v>0</v>
      </c>
      <c r="L39" s="10">
        <v>13</v>
      </c>
      <c r="M39" s="10">
        <v>73.650000000000006</v>
      </c>
      <c r="N39" s="10">
        <v>28.93</v>
      </c>
      <c r="O39" s="10">
        <v>38.75</v>
      </c>
      <c r="P39" s="10">
        <v>154.33000000000001</v>
      </c>
      <c r="Q39" s="6">
        <f>VLOOKUP($A39,[1]!Table_Query_from_dpiorsnet5[#All],6,0)</f>
        <v>23928140</v>
      </c>
      <c r="R39" s="6">
        <f t="shared" si="0"/>
        <v>143282</v>
      </c>
      <c r="S39" s="10">
        <f>VLOOKUP($A39,[1]!Table_Query_from_dpiorsnet5[#All],8,0)</f>
        <v>70</v>
      </c>
      <c r="T39" s="10">
        <f>VLOOKUP($A39,[1]!Table_Query_from_dpiorsnet5[#All],10,0)</f>
        <v>0</v>
      </c>
      <c r="U39" s="10">
        <v>0</v>
      </c>
      <c r="V39" s="10">
        <f>VLOOKUP($A39,[1]!Table_Query_from_dpiorsnet5[#All],12,0)</f>
        <v>4</v>
      </c>
      <c r="W39" s="10">
        <f>VLOOKUP($A39,[1]!Table_Query_from_dpiorsnet5[#All],13,0)</f>
        <v>3</v>
      </c>
      <c r="X39" s="10">
        <f>VLOOKUP($A39,[1]!Table_Query_from_dpiorsnet5[#All],14,0)+VLOOKUP(A39,[1]!Table_Query_from_dpiorsnet5[[#All],[StateIssuedID]:[SpAssess]],15,0)</f>
        <v>7</v>
      </c>
      <c r="Y39" s="10">
        <f>VLOOKUP($A39,[1]!Table_Query_from_dpiorsnet5[#All],16,0)</f>
        <v>0</v>
      </c>
      <c r="Z39" s="10">
        <f t="shared" si="1"/>
        <v>84</v>
      </c>
      <c r="AA39" s="6">
        <v>2015460.68</v>
      </c>
      <c r="AB39" s="6">
        <v>0</v>
      </c>
      <c r="AC39" s="6">
        <v>2033101.74</v>
      </c>
      <c r="AD39" s="6">
        <v>133542.68</v>
      </c>
      <c r="AE39" s="6">
        <v>168000</v>
      </c>
      <c r="AF39" s="6">
        <f t="shared" si="2"/>
        <v>4350105.0999999996</v>
      </c>
      <c r="AG39" s="6">
        <v>1522095.25</v>
      </c>
      <c r="AH39" s="6">
        <v>184551.71</v>
      </c>
      <c r="AI39" s="6">
        <v>297015.5</v>
      </c>
      <c r="AJ39" s="6">
        <v>179238.86</v>
      </c>
      <c r="AK39" s="6">
        <v>542577.67000000004</v>
      </c>
      <c r="AL39" s="6">
        <v>514403.66</v>
      </c>
      <c r="AM39" s="6">
        <v>309869.38</v>
      </c>
      <c r="AN39" s="6">
        <v>0</v>
      </c>
      <c r="AO39" s="6">
        <v>348054.03</v>
      </c>
      <c r="AP39" s="6">
        <v>412030.16</v>
      </c>
      <c r="AQ39" s="6">
        <f t="shared" si="3"/>
        <v>4309836.22</v>
      </c>
      <c r="AR39" s="6">
        <v>1660069.99</v>
      </c>
      <c r="AS39" s="10">
        <v>27926.11</v>
      </c>
      <c r="AT39" s="10">
        <v>20993.21</v>
      </c>
      <c r="AU39" s="10">
        <f t="shared" si="4"/>
        <v>2007.836324758634</v>
      </c>
      <c r="AV39" s="11">
        <v>490.32</v>
      </c>
      <c r="AW39" s="12"/>
      <c r="AX39" s="10"/>
    </row>
    <row r="40" spans="1:50" x14ac:dyDescent="0.2">
      <c r="A40" s="14" t="s">
        <v>190</v>
      </c>
      <c r="B40" s="14" t="s">
        <v>375</v>
      </c>
      <c r="C40" s="6">
        <v>1</v>
      </c>
      <c r="D40" s="6">
        <v>34</v>
      </c>
      <c r="E40" s="6">
        <v>45</v>
      </c>
      <c r="F40" s="6">
        <v>339</v>
      </c>
      <c r="G40" s="6">
        <v>126</v>
      </c>
      <c r="H40" s="6">
        <v>195</v>
      </c>
      <c r="I40" s="6">
        <v>705</v>
      </c>
      <c r="J40" s="6">
        <v>739</v>
      </c>
      <c r="K40" s="10">
        <v>0</v>
      </c>
      <c r="L40" s="10">
        <v>48</v>
      </c>
      <c r="M40" s="10">
        <v>326.77</v>
      </c>
      <c r="N40" s="10">
        <v>112.99</v>
      </c>
      <c r="O40" s="10">
        <v>209.01</v>
      </c>
      <c r="P40" s="10">
        <v>696.77</v>
      </c>
      <c r="Q40" s="6">
        <f>VLOOKUP($A40,[1]!Table_Query_from_dpiorsnet5[#All],6,0)</f>
        <v>30126262</v>
      </c>
      <c r="R40" s="6">
        <f t="shared" si="0"/>
        <v>42732</v>
      </c>
      <c r="S40" s="10">
        <f>VLOOKUP($A40,[1]!Table_Query_from_dpiorsnet5[#All],8,0)</f>
        <v>70</v>
      </c>
      <c r="T40" s="10">
        <f>VLOOKUP($A40,[1]!Table_Query_from_dpiorsnet5[#All],10,0)</f>
        <v>0</v>
      </c>
      <c r="U40" s="10">
        <v>5</v>
      </c>
      <c r="V40" s="10">
        <f>VLOOKUP($A40,[1]!Table_Query_from_dpiorsnet5[#All],12,0)</f>
        <v>12</v>
      </c>
      <c r="W40" s="10">
        <f>VLOOKUP($A40,[1]!Table_Query_from_dpiorsnet5[#All],13,0)</f>
        <v>3</v>
      </c>
      <c r="X40" s="10">
        <f>VLOOKUP($A40,[1]!Table_Query_from_dpiorsnet5[#All],14,0)+VLOOKUP(A40,[1]!Table_Query_from_dpiorsnet5[[#All],[StateIssuedID]:[SpAssess]],15,0)</f>
        <v>10</v>
      </c>
      <c r="Y40" s="10">
        <f>VLOOKUP($A40,[1]!Table_Query_from_dpiorsnet5[#All],16,0)</f>
        <v>5.46</v>
      </c>
      <c r="Z40" s="10">
        <f t="shared" si="1"/>
        <v>105.46</v>
      </c>
      <c r="AA40" s="6">
        <v>2737709.91</v>
      </c>
      <c r="AB40" s="6">
        <v>0</v>
      </c>
      <c r="AC40" s="6">
        <v>7055266.0599999996</v>
      </c>
      <c r="AD40" s="6">
        <v>420773.51</v>
      </c>
      <c r="AE40" s="6">
        <v>0</v>
      </c>
      <c r="AF40" s="6">
        <f t="shared" si="2"/>
        <v>10213749.479999999</v>
      </c>
      <c r="AG40" s="6">
        <v>4680488.92</v>
      </c>
      <c r="AH40" s="6">
        <v>490093.65</v>
      </c>
      <c r="AI40" s="6">
        <v>1034942.91</v>
      </c>
      <c r="AJ40" s="6">
        <v>573866.14</v>
      </c>
      <c r="AK40" s="6">
        <v>636715.09</v>
      </c>
      <c r="AL40" s="6">
        <v>826630.23</v>
      </c>
      <c r="AM40" s="6">
        <v>682427.89</v>
      </c>
      <c r="AN40" s="6">
        <v>0</v>
      </c>
      <c r="AO40" s="6">
        <v>368866.1</v>
      </c>
      <c r="AP40" s="6">
        <v>1456783.57</v>
      </c>
      <c r="AQ40" s="6">
        <f t="shared" si="3"/>
        <v>10750814.5</v>
      </c>
      <c r="AR40" s="6">
        <v>1493046.27</v>
      </c>
      <c r="AS40" s="10">
        <v>15429.5</v>
      </c>
      <c r="AT40" s="10">
        <v>11829.93</v>
      </c>
      <c r="AU40" s="10">
        <f t="shared" si="4"/>
        <v>979.41629232027788</v>
      </c>
      <c r="AV40" s="11">
        <v>435</v>
      </c>
      <c r="AW40" s="12"/>
      <c r="AX40" s="10"/>
    </row>
    <row r="41" spans="1:50" x14ac:dyDescent="0.2">
      <c r="A41" s="14" t="s">
        <v>191</v>
      </c>
      <c r="B41" s="14" t="s">
        <v>376</v>
      </c>
      <c r="C41" s="6">
        <v>1</v>
      </c>
      <c r="D41" s="6">
        <v>5</v>
      </c>
      <c r="E41" s="6">
        <v>7</v>
      </c>
      <c r="F41" s="6">
        <v>34</v>
      </c>
      <c r="G41" s="6">
        <v>14</v>
      </c>
      <c r="H41" s="6">
        <v>35</v>
      </c>
      <c r="I41" s="6">
        <v>90</v>
      </c>
      <c r="J41" s="6">
        <v>95</v>
      </c>
      <c r="K41" s="10">
        <v>1</v>
      </c>
      <c r="L41" s="10">
        <v>6</v>
      </c>
      <c r="M41" s="10">
        <v>38.869999999999997</v>
      </c>
      <c r="N41" s="10">
        <v>19.2</v>
      </c>
      <c r="O41" s="10">
        <v>30.25</v>
      </c>
      <c r="P41" s="10">
        <v>95.32</v>
      </c>
      <c r="Q41" s="6">
        <f>VLOOKUP($A41,[1]!Table_Query_from_dpiorsnet5[#All],6,0)</f>
        <v>13816023</v>
      </c>
      <c r="R41" s="6">
        <f t="shared" si="0"/>
        <v>153511</v>
      </c>
      <c r="S41" s="10">
        <f>VLOOKUP($A41,[1]!Table_Query_from_dpiorsnet5[#All],8,0)</f>
        <v>70</v>
      </c>
      <c r="T41" s="10">
        <f>VLOOKUP($A41,[1]!Table_Query_from_dpiorsnet5[#All],10,0)</f>
        <v>0</v>
      </c>
      <c r="U41" s="10">
        <v>0</v>
      </c>
      <c r="V41" s="10">
        <f>VLOOKUP($A41,[1]!Table_Query_from_dpiorsnet5[#All],12,0)</f>
        <v>11.77</v>
      </c>
      <c r="W41" s="10">
        <f>VLOOKUP($A41,[1]!Table_Query_from_dpiorsnet5[#All],13,0)</f>
        <v>3</v>
      </c>
      <c r="X41" s="10">
        <f>VLOOKUP($A41,[1]!Table_Query_from_dpiorsnet5[#All],14,0)+VLOOKUP(A41,[1]!Table_Query_from_dpiorsnet5[[#All],[StateIssuedID]:[SpAssess]],15,0)</f>
        <v>7</v>
      </c>
      <c r="Y41" s="10">
        <f>VLOOKUP($A41,[1]!Table_Query_from_dpiorsnet5[#All],16,0)</f>
        <v>0</v>
      </c>
      <c r="Z41" s="10">
        <f t="shared" si="1"/>
        <v>91.77</v>
      </c>
      <c r="AA41" s="6">
        <v>1108684.77</v>
      </c>
      <c r="AB41" s="6">
        <v>0</v>
      </c>
      <c r="AC41" s="6">
        <v>1383623.8</v>
      </c>
      <c r="AD41" s="6">
        <v>9018.66</v>
      </c>
      <c r="AE41" s="6">
        <v>85882.05</v>
      </c>
      <c r="AF41" s="6">
        <f t="shared" si="2"/>
        <v>2587209.2800000003</v>
      </c>
      <c r="AG41" s="6">
        <v>1386145.98</v>
      </c>
      <c r="AH41" s="6">
        <v>46003.43</v>
      </c>
      <c r="AI41" s="6">
        <v>114953.78</v>
      </c>
      <c r="AJ41" s="6">
        <v>122387.69</v>
      </c>
      <c r="AK41" s="6">
        <v>288591.11</v>
      </c>
      <c r="AL41" s="6">
        <v>163768.88</v>
      </c>
      <c r="AM41" s="6">
        <v>242522.77</v>
      </c>
      <c r="AN41" s="6">
        <v>0</v>
      </c>
      <c r="AO41" s="6">
        <v>73837.72</v>
      </c>
      <c r="AP41" s="6">
        <v>99998.97</v>
      </c>
      <c r="AQ41" s="6">
        <f t="shared" si="3"/>
        <v>2538210.33</v>
      </c>
      <c r="AR41" s="6">
        <v>592766.84</v>
      </c>
      <c r="AS41" s="10">
        <v>26628.31</v>
      </c>
      <c r="AT41" s="10">
        <v>22260.29</v>
      </c>
      <c r="AU41" s="10">
        <f t="shared" si="4"/>
        <v>2544.3009861519095</v>
      </c>
      <c r="AV41" s="11">
        <v>492.97</v>
      </c>
      <c r="AW41" s="12"/>
      <c r="AX41" s="10"/>
    </row>
    <row r="42" spans="1:50" x14ac:dyDescent="0.2">
      <c r="A42" s="14" t="s">
        <v>192</v>
      </c>
      <c r="B42" s="14" t="s">
        <v>377</v>
      </c>
      <c r="C42" s="6">
        <v>1</v>
      </c>
      <c r="D42" s="6">
        <v>13</v>
      </c>
      <c r="E42" s="6">
        <v>26</v>
      </c>
      <c r="F42" s="6">
        <v>231</v>
      </c>
      <c r="G42" s="6">
        <v>59</v>
      </c>
      <c r="H42" s="6">
        <v>138</v>
      </c>
      <c r="I42" s="6">
        <v>454</v>
      </c>
      <c r="J42" s="6">
        <v>467</v>
      </c>
      <c r="K42" s="10">
        <v>5.05</v>
      </c>
      <c r="L42" s="10">
        <v>35.979999999999997</v>
      </c>
      <c r="M42" s="10">
        <v>211.73</v>
      </c>
      <c r="N42" s="10">
        <v>62.7</v>
      </c>
      <c r="O42" s="10">
        <v>124.64</v>
      </c>
      <c r="P42" s="10">
        <v>440.09999999999997</v>
      </c>
      <c r="Q42" s="6">
        <f>VLOOKUP($A42,[1]!Table_Query_from_dpiorsnet5[#All],6,0)</f>
        <v>47245273</v>
      </c>
      <c r="R42" s="6">
        <f t="shared" si="0"/>
        <v>104064</v>
      </c>
      <c r="S42" s="10">
        <f>VLOOKUP($A42,[1]!Table_Query_from_dpiorsnet5[#All],8,0)</f>
        <v>70</v>
      </c>
      <c r="T42" s="10">
        <f>VLOOKUP($A42,[1]!Table_Query_from_dpiorsnet5[#All],10,0)</f>
        <v>2.86</v>
      </c>
      <c r="U42" s="10">
        <v>0</v>
      </c>
      <c r="V42" s="10">
        <f>VLOOKUP($A42,[1]!Table_Query_from_dpiorsnet5[#All],12,0)</f>
        <v>12</v>
      </c>
      <c r="W42" s="10">
        <f>VLOOKUP($A42,[1]!Table_Query_from_dpiorsnet5[#All],13,0)</f>
        <v>3</v>
      </c>
      <c r="X42" s="10">
        <f>VLOOKUP($A42,[1]!Table_Query_from_dpiorsnet5[#All],14,0)+VLOOKUP(A42,[1]!Table_Query_from_dpiorsnet5[[#All],[StateIssuedID]:[SpAssess]],15,0)</f>
        <v>6</v>
      </c>
      <c r="Y42" s="10">
        <f>VLOOKUP($A42,[1]!Table_Query_from_dpiorsnet5[#All],16,0)</f>
        <v>0</v>
      </c>
      <c r="Z42" s="10">
        <f t="shared" si="1"/>
        <v>93.86</v>
      </c>
      <c r="AA42" s="6">
        <v>3612121.76</v>
      </c>
      <c r="AB42" s="6">
        <v>0</v>
      </c>
      <c r="AC42" s="6">
        <v>2620429.5499999998</v>
      </c>
      <c r="AD42" s="6">
        <v>366129.35</v>
      </c>
      <c r="AE42" s="6">
        <v>115335.94</v>
      </c>
      <c r="AF42" s="6">
        <f t="shared" si="2"/>
        <v>6714016.5999999996</v>
      </c>
      <c r="AG42" s="6">
        <v>3672182.93</v>
      </c>
      <c r="AH42" s="6">
        <v>271546.87</v>
      </c>
      <c r="AI42" s="6">
        <v>339082.9</v>
      </c>
      <c r="AJ42" s="6">
        <v>256839.13</v>
      </c>
      <c r="AK42" s="6">
        <v>465486.51</v>
      </c>
      <c r="AL42" s="6">
        <v>580208.77</v>
      </c>
      <c r="AM42" s="6">
        <v>329039.34000000003</v>
      </c>
      <c r="AN42" s="6">
        <v>0</v>
      </c>
      <c r="AO42" s="6">
        <v>368618.32</v>
      </c>
      <c r="AP42" s="6">
        <v>219638.48</v>
      </c>
      <c r="AQ42" s="6">
        <f t="shared" si="3"/>
        <v>6502643.25</v>
      </c>
      <c r="AR42" s="6">
        <v>1828071.46</v>
      </c>
      <c r="AS42" s="10">
        <v>14775.38</v>
      </c>
      <c r="AT42" s="10">
        <v>12691.09</v>
      </c>
      <c r="AU42" s="10">
        <f t="shared" si="4"/>
        <v>747.6467620995229</v>
      </c>
      <c r="AV42" s="11">
        <v>919.75</v>
      </c>
      <c r="AW42" s="12"/>
      <c r="AX42" s="10"/>
    </row>
    <row r="43" spans="1:50" x14ac:dyDescent="0.2">
      <c r="A43" s="14" t="s">
        <v>193</v>
      </c>
      <c r="B43" s="14" t="s">
        <v>378</v>
      </c>
      <c r="C43" s="6">
        <v>1</v>
      </c>
      <c r="D43" s="6">
        <v>3</v>
      </c>
      <c r="E43" s="6">
        <v>18</v>
      </c>
      <c r="F43" s="6">
        <v>133</v>
      </c>
      <c r="G43" s="6">
        <v>61</v>
      </c>
      <c r="H43" s="6">
        <v>83</v>
      </c>
      <c r="I43" s="6">
        <v>295</v>
      </c>
      <c r="J43" s="6">
        <v>298</v>
      </c>
      <c r="K43" s="10">
        <v>0</v>
      </c>
      <c r="L43" s="10">
        <v>21.32</v>
      </c>
      <c r="M43" s="10">
        <v>133.1</v>
      </c>
      <c r="N43" s="10">
        <v>59.85</v>
      </c>
      <c r="O43" s="10">
        <v>81.36</v>
      </c>
      <c r="P43" s="10">
        <v>295.63</v>
      </c>
      <c r="Q43" s="6">
        <f>VLOOKUP($A43,[1]!Table_Query_from_dpiorsnet5[#All],6,0)</f>
        <v>25623326</v>
      </c>
      <c r="R43" s="6">
        <f t="shared" si="0"/>
        <v>86859</v>
      </c>
      <c r="S43" s="10">
        <f>VLOOKUP($A43,[1]!Table_Query_from_dpiorsnet5[#All],8,0)</f>
        <v>69.42</v>
      </c>
      <c r="T43" s="10">
        <f>VLOOKUP($A43,[1]!Table_Query_from_dpiorsnet5[#All],10,0)</f>
        <v>0.81</v>
      </c>
      <c r="U43" s="10">
        <v>0</v>
      </c>
      <c r="V43" s="10">
        <f>VLOOKUP($A43,[1]!Table_Query_from_dpiorsnet5[#All],12,0)</f>
        <v>8.16</v>
      </c>
      <c r="W43" s="10">
        <f>VLOOKUP($A43,[1]!Table_Query_from_dpiorsnet5[#All],13,0)</f>
        <v>0</v>
      </c>
      <c r="X43" s="10">
        <f>VLOOKUP($A43,[1]!Table_Query_from_dpiorsnet5[#All],14,0)+VLOOKUP(A43,[1]!Table_Query_from_dpiorsnet5[[#All],[StateIssuedID]:[SpAssess]],15,0)</f>
        <v>2.97</v>
      </c>
      <c r="Y43" s="10">
        <f>VLOOKUP($A43,[1]!Table_Query_from_dpiorsnet5[#All],16,0)</f>
        <v>14.06</v>
      </c>
      <c r="Z43" s="10">
        <f t="shared" si="1"/>
        <v>95.42</v>
      </c>
      <c r="AA43" s="6">
        <v>1806197.17</v>
      </c>
      <c r="AB43" s="6">
        <v>0</v>
      </c>
      <c r="AC43" s="6">
        <v>2668501.2999999998</v>
      </c>
      <c r="AD43" s="6">
        <v>403857.8</v>
      </c>
      <c r="AE43" s="6">
        <v>169438.14</v>
      </c>
      <c r="AF43" s="6">
        <f t="shared" si="2"/>
        <v>5047994.4099999992</v>
      </c>
      <c r="AG43" s="6">
        <v>2093705.73</v>
      </c>
      <c r="AH43" s="6">
        <v>137261.53</v>
      </c>
      <c r="AI43" s="6">
        <v>458588.02</v>
      </c>
      <c r="AJ43" s="6">
        <v>258109.59</v>
      </c>
      <c r="AK43" s="6">
        <v>485223.84</v>
      </c>
      <c r="AL43" s="6">
        <v>411718.24</v>
      </c>
      <c r="AM43" s="6">
        <v>372650.98</v>
      </c>
      <c r="AN43" s="6">
        <v>255098.05</v>
      </c>
      <c r="AO43" s="6">
        <v>196640.6</v>
      </c>
      <c r="AP43" s="6">
        <v>311442.90999999997</v>
      </c>
      <c r="AQ43" s="6">
        <f t="shared" si="3"/>
        <v>4980439.4899999993</v>
      </c>
      <c r="AR43" s="6">
        <v>1964151.78</v>
      </c>
      <c r="AS43" s="10">
        <v>16846.87</v>
      </c>
      <c r="AT43" s="10">
        <v>13004.79</v>
      </c>
      <c r="AU43" s="10">
        <f t="shared" si="4"/>
        <v>1260.5316781111524</v>
      </c>
      <c r="AV43" s="11">
        <v>504.49</v>
      </c>
      <c r="AW43" s="12"/>
      <c r="AX43" s="10"/>
    </row>
    <row r="44" spans="1:50" x14ac:dyDescent="0.2">
      <c r="A44" s="14" t="s">
        <v>194</v>
      </c>
      <c r="B44" s="14" t="s">
        <v>379</v>
      </c>
      <c r="C44" s="6">
        <v>1</v>
      </c>
      <c r="D44" s="6">
        <v>13</v>
      </c>
      <c r="E44" s="6">
        <v>34</v>
      </c>
      <c r="F44" s="6">
        <v>197</v>
      </c>
      <c r="G44" s="6">
        <v>64</v>
      </c>
      <c r="H44" s="6">
        <v>143</v>
      </c>
      <c r="I44" s="6">
        <v>438</v>
      </c>
      <c r="J44" s="6">
        <v>451</v>
      </c>
      <c r="K44" s="10">
        <v>3.43</v>
      </c>
      <c r="L44" s="10">
        <v>24.47</v>
      </c>
      <c r="M44" s="10">
        <v>203.73</v>
      </c>
      <c r="N44" s="10">
        <v>71.7</v>
      </c>
      <c r="O44" s="10">
        <v>155.26</v>
      </c>
      <c r="P44" s="10">
        <v>458.59</v>
      </c>
      <c r="Q44" s="6">
        <f>VLOOKUP($A44,[1]!Table_Query_from_dpiorsnet5[#All],6,0)</f>
        <v>25559654</v>
      </c>
      <c r="R44" s="6">
        <f t="shared" si="0"/>
        <v>58355</v>
      </c>
      <c r="S44" s="10">
        <f>VLOOKUP($A44,[1]!Table_Query_from_dpiorsnet5[#All],8,0)</f>
        <v>69.56</v>
      </c>
      <c r="T44" s="10">
        <f>VLOOKUP($A44,[1]!Table_Query_from_dpiorsnet5[#All],10,0)</f>
        <v>1.04</v>
      </c>
      <c r="U44" s="10">
        <v>0</v>
      </c>
      <c r="V44" s="10">
        <f>VLOOKUP($A44,[1]!Table_Query_from_dpiorsnet5[#All],12,0)</f>
        <v>11.92</v>
      </c>
      <c r="W44" s="10">
        <f>VLOOKUP($A44,[1]!Table_Query_from_dpiorsnet5[#All],13,0)</f>
        <v>2.97</v>
      </c>
      <c r="X44" s="10">
        <f>VLOOKUP($A44,[1]!Table_Query_from_dpiorsnet5[#All],14,0)+VLOOKUP(A44,[1]!Table_Query_from_dpiorsnet5[[#All],[StateIssuedID]:[SpAssess]],15,0)</f>
        <v>20.290000000000003</v>
      </c>
      <c r="Y44" s="10">
        <f>VLOOKUP($A44,[1]!Table_Query_from_dpiorsnet5[#All],16,0)</f>
        <v>0</v>
      </c>
      <c r="Z44" s="10">
        <f t="shared" si="1"/>
        <v>105.78000000000002</v>
      </c>
      <c r="AA44" s="6">
        <v>2061743.99</v>
      </c>
      <c r="AB44" s="6">
        <v>0</v>
      </c>
      <c r="AC44" s="6">
        <v>4755322.3899999997</v>
      </c>
      <c r="AD44" s="6">
        <v>253400.69</v>
      </c>
      <c r="AE44" s="6">
        <v>26696.07</v>
      </c>
      <c r="AF44" s="6">
        <f t="shared" si="2"/>
        <v>7097163.1400000006</v>
      </c>
      <c r="AG44" s="6">
        <v>2746309.19</v>
      </c>
      <c r="AH44" s="6">
        <v>303052.65000000002</v>
      </c>
      <c r="AI44" s="6">
        <v>441514.23</v>
      </c>
      <c r="AJ44" s="6">
        <v>319413.67</v>
      </c>
      <c r="AK44" s="6">
        <v>518256.22</v>
      </c>
      <c r="AL44" s="6">
        <v>875666.21</v>
      </c>
      <c r="AM44" s="6">
        <v>260761.19</v>
      </c>
      <c r="AN44" s="6">
        <v>0</v>
      </c>
      <c r="AO44" s="6">
        <v>36915.480000000003</v>
      </c>
      <c r="AP44" s="6">
        <v>1466435.63</v>
      </c>
      <c r="AQ44" s="6">
        <f t="shared" si="3"/>
        <v>6968324.4700000007</v>
      </c>
      <c r="AR44" s="6">
        <v>1204249.3799999999</v>
      </c>
      <c r="AS44" s="10">
        <v>15195.11</v>
      </c>
      <c r="AT44" s="10">
        <v>11348.29</v>
      </c>
      <c r="AU44" s="10">
        <f t="shared" si="4"/>
        <v>568.61508100918036</v>
      </c>
      <c r="AV44" s="11">
        <v>497.5</v>
      </c>
      <c r="AW44" s="12"/>
      <c r="AX44" s="10"/>
    </row>
    <row r="45" spans="1:50" x14ac:dyDescent="0.2">
      <c r="A45" s="14" t="s">
        <v>195</v>
      </c>
      <c r="B45" s="14" t="s">
        <v>380</v>
      </c>
      <c r="C45" s="6">
        <v>1</v>
      </c>
      <c r="D45" s="6">
        <v>4</v>
      </c>
      <c r="E45" s="6">
        <v>2</v>
      </c>
      <c r="F45" s="6">
        <v>177</v>
      </c>
      <c r="G45" s="6">
        <v>63</v>
      </c>
      <c r="H45" s="6">
        <v>105</v>
      </c>
      <c r="I45" s="6">
        <v>347</v>
      </c>
      <c r="J45" s="6">
        <v>351</v>
      </c>
      <c r="K45" s="10">
        <v>0.78</v>
      </c>
      <c r="L45" s="10">
        <v>33.799999999999997</v>
      </c>
      <c r="M45" s="10">
        <v>182.38</v>
      </c>
      <c r="N45" s="10">
        <v>57.54</v>
      </c>
      <c r="O45" s="10">
        <v>101.56</v>
      </c>
      <c r="P45" s="10">
        <v>376.06</v>
      </c>
      <c r="Q45" s="6">
        <f>VLOOKUP($A45,[1]!Table_Query_from_dpiorsnet5[#All],6,0)</f>
        <v>33389815</v>
      </c>
      <c r="R45" s="6">
        <f t="shared" si="0"/>
        <v>96224</v>
      </c>
      <c r="S45" s="10">
        <f>VLOOKUP($A45,[1]!Table_Query_from_dpiorsnet5[#All],8,0)</f>
        <v>70</v>
      </c>
      <c r="T45" s="10">
        <f>VLOOKUP($A45,[1]!Table_Query_from_dpiorsnet5[#All],10,0)</f>
        <v>1.49</v>
      </c>
      <c r="U45" s="10">
        <v>0</v>
      </c>
      <c r="V45" s="10">
        <f>VLOOKUP($A45,[1]!Table_Query_from_dpiorsnet5[#All],12,0)</f>
        <v>12</v>
      </c>
      <c r="W45" s="10">
        <f>VLOOKUP($A45,[1]!Table_Query_from_dpiorsnet5[#All],13,0)</f>
        <v>3</v>
      </c>
      <c r="X45" s="10">
        <f>VLOOKUP($A45,[1]!Table_Query_from_dpiorsnet5[#All],14,0)+VLOOKUP(A45,[1]!Table_Query_from_dpiorsnet5[[#All],[StateIssuedID]:[SpAssess]],15,0)</f>
        <v>10</v>
      </c>
      <c r="Y45" s="10">
        <f>VLOOKUP($A45,[1]!Table_Query_from_dpiorsnet5[#All],16,0)</f>
        <v>21.7</v>
      </c>
      <c r="Z45" s="10">
        <f t="shared" si="1"/>
        <v>118.19</v>
      </c>
      <c r="AA45" s="6">
        <v>3082663.44</v>
      </c>
      <c r="AB45" s="6">
        <v>2040369.27</v>
      </c>
      <c r="AC45" s="6">
        <v>1866331.45</v>
      </c>
      <c r="AD45" s="6">
        <v>365261.68</v>
      </c>
      <c r="AE45" s="6">
        <v>155518.73000000001</v>
      </c>
      <c r="AF45" s="6">
        <f t="shared" si="2"/>
        <v>7510144.5700000003</v>
      </c>
      <c r="AG45" s="6">
        <v>4302966.79</v>
      </c>
      <c r="AH45" s="6">
        <v>223691.48</v>
      </c>
      <c r="AI45" s="6">
        <v>541995.4</v>
      </c>
      <c r="AJ45" s="6">
        <v>438297.5</v>
      </c>
      <c r="AK45" s="6">
        <v>687871.22</v>
      </c>
      <c r="AL45" s="6">
        <v>744175.48</v>
      </c>
      <c r="AM45" s="6">
        <v>656422.92000000004</v>
      </c>
      <c r="AN45" s="6">
        <v>0</v>
      </c>
      <c r="AO45" s="6">
        <v>196121.94</v>
      </c>
      <c r="AP45" s="6">
        <v>235251.22</v>
      </c>
      <c r="AQ45" s="6">
        <f t="shared" si="3"/>
        <v>8026793.9500000011</v>
      </c>
      <c r="AR45" s="6">
        <v>1678754.23</v>
      </c>
      <c r="AS45" s="10">
        <v>21344.45</v>
      </c>
      <c r="AT45" s="10">
        <v>18451.84</v>
      </c>
      <c r="AU45" s="10">
        <f t="shared" si="4"/>
        <v>1745.5270967398819</v>
      </c>
      <c r="AV45" s="11">
        <v>1031.5</v>
      </c>
      <c r="AW45" s="12"/>
      <c r="AX45" s="10"/>
    </row>
    <row r="46" spans="1:50" x14ac:dyDescent="0.2">
      <c r="A46" s="14" t="s">
        <v>196</v>
      </c>
      <c r="B46" s="14" t="s">
        <v>381</v>
      </c>
      <c r="C46" s="6">
        <v>1</v>
      </c>
      <c r="D46" s="6">
        <v>48</v>
      </c>
      <c r="E46" s="6">
        <v>51</v>
      </c>
      <c r="F46" s="6">
        <v>254</v>
      </c>
      <c r="G46" s="6">
        <v>86</v>
      </c>
      <c r="H46" s="6">
        <v>155</v>
      </c>
      <c r="I46" s="6">
        <v>546</v>
      </c>
      <c r="J46" s="6">
        <v>594</v>
      </c>
      <c r="K46" s="10">
        <v>6.51</v>
      </c>
      <c r="L46" s="10">
        <v>38.44</v>
      </c>
      <c r="M46" s="10">
        <v>271.60000000000002</v>
      </c>
      <c r="N46" s="10">
        <v>95.09</v>
      </c>
      <c r="O46" s="10">
        <v>156.37</v>
      </c>
      <c r="P46" s="10">
        <v>568.01</v>
      </c>
      <c r="Q46" s="6">
        <f>VLOOKUP($A46,[1]!Table_Query_from_dpiorsnet5[#All],6,0)</f>
        <v>79819453</v>
      </c>
      <c r="R46" s="6">
        <f t="shared" si="0"/>
        <v>146189</v>
      </c>
      <c r="S46" s="10">
        <f>VLOOKUP($A46,[1]!Table_Query_from_dpiorsnet5[#All],8,0)</f>
        <v>57.36</v>
      </c>
      <c r="T46" s="10">
        <f>VLOOKUP($A46,[1]!Table_Query_from_dpiorsnet5[#All],10,0)</f>
        <v>0</v>
      </c>
      <c r="U46" s="10">
        <v>0</v>
      </c>
      <c r="V46" s="10">
        <f>VLOOKUP($A46,[1]!Table_Query_from_dpiorsnet5[#All],12,0)</f>
        <v>0</v>
      </c>
      <c r="W46" s="10">
        <f>VLOOKUP($A46,[1]!Table_Query_from_dpiorsnet5[#All],13,0)</f>
        <v>0</v>
      </c>
      <c r="X46" s="10">
        <f>VLOOKUP($A46,[1]!Table_Query_from_dpiorsnet5[#All],14,0)+VLOOKUP(A46,[1]!Table_Query_from_dpiorsnet5[[#All],[StateIssuedID]:[SpAssess]],15,0)</f>
        <v>9.6300000000000008</v>
      </c>
      <c r="Y46" s="10">
        <f>VLOOKUP($A46,[1]!Table_Query_from_dpiorsnet5[#All],16,0)</f>
        <v>14.86</v>
      </c>
      <c r="Z46" s="10">
        <f t="shared" si="1"/>
        <v>81.849999999999994</v>
      </c>
      <c r="AA46" s="6">
        <v>6464926.4900000002</v>
      </c>
      <c r="AB46" s="6">
        <v>2817105.96</v>
      </c>
      <c r="AC46" s="6">
        <v>926164.44</v>
      </c>
      <c r="AD46" s="6">
        <v>1024213.64</v>
      </c>
      <c r="AE46" s="6">
        <v>25000</v>
      </c>
      <c r="AF46" s="6">
        <f t="shared" si="2"/>
        <v>11257410.529999999</v>
      </c>
      <c r="AG46" s="6">
        <v>5504827.7199999997</v>
      </c>
      <c r="AH46" s="6">
        <v>185474.53</v>
      </c>
      <c r="AI46" s="6">
        <v>853861.06</v>
      </c>
      <c r="AJ46" s="6">
        <v>374745.85</v>
      </c>
      <c r="AK46" s="6">
        <v>899617.22</v>
      </c>
      <c r="AL46" s="6">
        <v>1073099.45</v>
      </c>
      <c r="AM46" s="6">
        <v>1130545.26</v>
      </c>
      <c r="AN46" s="6">
        <v>0</v>
      </c>
      <c r="AO46" s="6">
        <v>484755.91</v>
      </c>
      <c r="AP46" s="6">
        <v>679033.6</v>
      </c>
      <c r="AQ46" s="6">
        <f t="shared" si="3"/>
        <v>11185960.6</v>
      </c>
      <c r="AR46" s="6">
        <v>6418310.2999999998</v>
      </c>
      <c r="AS46" s="10">
        <v>19693.25</v>
      </c>
      <c r="AT46" s="10">
        <v>15654</v>
      </c>
      <c r="AU46" s="10">
        <f t="shared" si="4"/>
        <v>1990.3615429305823</v>
      </c>
      <c r="AV46" s="11">
        <v>1049</v>
      </c>
      <c r="AW46" s="12"/>
      <c r="AX46" s="10"/>
    </row>
    <row r="47" spans="1:50" x14ac:dyDescent="0.2">
      <c r="A47" s="14" t="s">
        <v>197</v>
      </c>
      <c r="B47" s="14" t="s">
        <v>382</v>
      </c>
      <c r="C47" s="6">
        <v>2</v>
      </c>
      <c r="D47" s="6">
        <v>2</v>
      </c>
      <c r="E47" s="6">
        <v>10</v>
      </c>
      <c r="F47" s="6">
        <v>35</v>
      </c>
      <c r="G47" s="6">
        <v>16</v>
      </c>
      <c r="H47" s="6">
        <v>0</v>
      </c>
      <c r="I47" s="6">
        <v>61</v>
      </c>
      <c r="J47" s="6">
        <v>63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6">
        <f>VLOOKUP($A47,[1]!Table_Query_from_dpiorsnet5[#All],6,0)</f>
        <v>52639</v>
      </c>
      <c r="R47" s="6">
        <f t="shared" si="0"/>
        <v>863</v>
      </c>
      <c r="S47" s="10">
        <f>VLOOKUP($A47,[1]!Table_Query_from_dpiorsnet5[#All],8,0)</f>
        <v>0</v>
      </c>
      <c r="T47" s="10">
        <f>VLOOKUP($A47,[1]!Table_Query_from_dpiorsnet5[#All],10,0)</f>
        <v>0</v>
      </c>
      <c r="U47" s="10">
        <v>0</v>
      </c>
      <c r="V47" s="10">
        <f>VLOOKUP($A47,[1]!Table_Query_from_dpiorsnet5[#All],12,0)</f>
        <v>0</v>
      </c>
      <c r="W47" s="10">
        <f>VLOOKUP($A47,[1]!Table_Query_from_dpiorsnet5[#All],13,0)</f>
        <v>0</v>
      </c>
      <c r="X47" s="10">
        <f>VLOOKUP($A47,[1]!Table_Query_from_dpiorsnet5[#All],14,0)+VLOOKUP(A47,[1]!Table_Query_from_dpiorsnet5[[#All],[StateIssuedID]:[SpAssess]],15,0)</f>
        <v>0</v>
      </c>
      <c r="Y47" s="10">
        <f>VLOOKUP($A47,[1]!Table_Query_from_dpiorsnet5[#All],16,0)</f>
        <v>0</v>
      </c>
      <c r="Z47" s="10">
        <f t="shared" si="1"/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f t="shared" si="2"/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f t="shared" si="3"/>
        <v>0</v>
      </c>
      <c r="AR47" s="6">
        <v>0</v>
      </c>
      <c r="AS47" s="10">
        <v>0</v>
      </c>
      <c r="AT47" s="10">
        <v>0</v>
      </c>
      <c r="AU47" s="10" t="e">
        <f t="shared" si="4"/>
        <v>#DIV/0!</v>
      </c>
      <c r="AV47" s="11">
        <v>102</v>
      </c>
      <c r="AW47" s="12"/>
      <c r="AX47" s="10"/>
    </row>
    <row r="48" spans="1:50" x14ac:dyDescent="0.2">
      <c r="A48" s="14" t="s">
        <v>198</v>
      </c>
      <c r="B48" s="14" t="s">
        <v>383</v>
      </c>
      <c r="C48" s="6">
        <v>1</v>
      </c>
      <c r="D48" s="6">
        <v>33</v>
      </c>
      <c r="E48" s="6">
        <v>22</v>
      </c>
      <c r="F48" s="6">
        <v>163</v>
      </c>
      <c r="G48" s="6">
        <v>44</v>
      </c>
      <c r="H48" s="6">
        <v>94</v>
      </c>
      <c r="I48" s="6">
        <v>323</v>
      </c>
      <c r="J48" s="6">
        <v>356</v>
      </c>
      <c r="K48" s="10">
        <v>0</v>
      </c>
      <c r="L48" s="10">
        <v>28.78</v>
      </c>
      <c r="M48" s="10">
        <v>152</v>
      </c>
      <c r="N48" s="10">
        <v>47.08</v>
      </c>
      <c r="O48" s="10">
        <v>95.63</v>
      </c>
      <c r="P48" s="10">
        <v>323.49</v>
      </c>
      <c r="Q48" s="6">
        <f>VLOOKUP($A48,[1]!Table_Query_from_dpiorsnet5[#All],6,0)</f>
        <v>18061768</v>
      </c>
      <c r="R48" s="6">
        <f t="shared" si="0"/>
        <v>55919</v>
      </c>
      <c r="S48" s="10">
        <f>VLOOKUP($A48,[1]!Table_Query_from_dpiorsnet5[#All],8,0)</f>
        <v>70</v>
      </c>
      <c r="T48" s="10">
        <f>VLOOKUP($A48,[1]!Table_Query_from_dpiorsnet5[#All],10,0)</f>
        <v>0</v>
      </c>
      <c r="U48" s="10">
        <v>0</v>
      </c>
      <c r="V48" s="10">
        <f>VLOOKUP($A48,[1]!Table_Query_from_dpiorsnet5[#All],12,0)</f>
        <v>5.7</v>
      </c>
      <c r="W48" s="10">
        <f>VLOOKUP($A48,[1]!Table_Query_from_dpiorsnet5[#All],13,0)</f>
        <v>0</v>
      </c>
      <c r="X48" s="10">
        <f>VLOOKUP($A48,[1]!Table_Query_from_dpiorsnet5[#All],14,0)+VLOOKUP(A48,[1]!Table_Query_from_dpiorsnet5[[#All],[StateIssuedID]:[SpAssess]],15,0)</f>
        <v>10</v>
      </c>
      <c r="Y48" s="10">
        <f>VLOOKUP($A48,[1]!Table_Query_from_dpiorsnet5[#All],16,0)</f>
        <v>11.65</v>
      </c>
      <c r="Z48" s="10">
        <f t="shared" si="1"/>
        <v>97.350000000000009</v>
      </c>
      <c r="AA48" s="6">
        <v>1392500.28</v>
      </c>
      <c r="AB48" s="6">
        <v>0</v>
      </c>
      <c r="AC48" s="6">
        <v>3544277.24</v>
      </c>
      <c r="AD48" s="6">
        <v>214556.52</v>
      </c>
      <c r="AE48" s="6">
        <v>34163.629999999997</v>
      </c>
      <c r="AF48" s="6">
        <f t="shared" si="2"/>
        <v>5185497.67</v>
      </c>
      <c r="AG48" s="6">
        <v>2136658.96</v>
      </c>
      <c r="AH48" s="6">
        <v>81371.839999999997</v>
      </c>
      <c r="AI48" s="6">
        <v>204409.46</v>
      </c>
      <c r="AJ48" s="6">
        <v>132068.01999999999</v>
      </c>
      <c r="AK48" s="6">
        <v>675899.49</v>
      </c>
      <c r="AL48" s="6">
        <v>444031.89</v>
      </c>
      <c r="AM48" s="6">
        <v>220410.61</v>
      </c>
      <c r="AN48" s="6">
        <v>0</v>
      </c>
      <c r="AO48" s="6">
        <v>449617.59</v>
      </c>
      <c r="AP48" s="6">
        <v>687387.2</v>
      </c>
      <c r="AQ48" s="6">
        <f t="shared" si="3"/>
        <v>5031855.0599999996</v>
      </c>
      <c r="AR48" s="6">
        <v>741079.79</v>
      </c>
      <c r="AS48" s="10">
        <v>15554.9</v>
      </c>
      <c r="AT48" s="10">
        <v>11358.74</v>
      </c>
      <c r="AU48" s="10">
        <f t="shared" si="4"/>
        <v>681.35215926303738</v>
      </c>
      <c r="AV48" s="11">
        <v>352.79</v>
      </c>
      <c r="AW48" s="12"/>
      <c r="AX48" s="10"/>
    </row>
    <row r="49" spans="1:50" x14ac:dyDescent="0.2">
      <c r="A49" s="14" t="s">
        <v>199</v>
      </c>
      <c r="B49" s="14" t="s">
        <v>384</v>
      </c>
      <c r="C49" s="6">
        <v>1</v>
      </c>
      <c r="D49" s="6">
        <v>6</v>
      </c>
      <c r="E49" s="6">
        <v>12</v>
      </c>
      <c r="F49" s="6">
        <v>66</v>
      </c>
      <c r="G49" s="6">
        <v>22</v>
      </c>
      <c r="H49" s="6">
        <v>29</v>
      </c>
      <c r="I49" s="6">
        <v>129</v>
      </c>
      <c r="J49" s="6">
        <v>135</v>
      </c>
      <c r="K49" s="10">
        <v>0</v>
      </c>
      <c r="L49" s="10">
        <v>8</v>
      </c>
      <c r="M49" s="10">
        <v>68.33</v>
      </c>
      <c r="N49" s="10">
        <v>19.89</v>
      </c>
      <c r="O49" s="10">
        <v>39.89</v>
      </c>
      <c r="P49" s="10">
        <v>136.11000000000001</v>
      </c>
      <c r="Q49" s="6">
        <f>VLOOKUP($A49,[1]!Table_Query_from_dpiorsnet5[#All],6,0)</f>
        <v>12464022</v>
      </c>
      <c r="R49" s="6">
        <f t="shared" si="0"/>
        <v>96620</v>
      </c>
      <c r="S49" s="10">
        <f>VLOOKUP($A49,[1]!Table_Query_from_dpiorsnet5[#All],8,0)</f>
        <v>70</v>
      </c>
      <c r="T49" s="10">
        <f>VLOOKUP($A49,[1]!Table_Query_from_dpiorsnet5[#All],10,0)</f>
        <v>0</v>
      </c>
      <c r="U49" s="10">
        <v>0</v>
      </c>
      <c r="V49" s="10">
        <f>VLOOKUP($A49,[1]!Table_Query_from_dpiorsnet5[#All],12,0)</f>
        <v>3</v>
      </c>
      <c r="W49" s="10">
        <f>VLOOKUP($A49,[1]!Table_Query_from_dpiorsnet5[#All],13,0)</f>
        <v>0</v>
      </c>
      <c r="X49" s="10">
        <f>VLOOKUP($A49,[1]!Table_Query_from_dpiorsnet5[#All],14,0)+VLOOKUP(A49,[1]!Table_Query_from_dpiorsnet5[[#All],[StateIssuedID]:[SpAssess]],15,0)</f>
        <v>6.65</v>
      </c>
      <c r="Y49" s="10">
        <f>VLOOKUP($A49,[1]!Table_Query_from_dpiorsnet5[#All],16,0)</f>
        <v>0</v>
      </c>
      <c r="Z49" s="10">
        <f t="shared" si="1"/>
        <v>79.650000000000006</v>
      </c>
      <c r="AA49" s="6">
        <v>918602.46</v>
      </c>
      <c r="AB49" s="6">
        <v>0</v>
      </c>
      <c r="AC49" s="6">
        <v>1776506.64</v>
      </c>
      <c r="AD49" s="6">
        <v>84584.56</v>
      </c>
      <c r="AE49" s="6">
        <v>0</v>
      </c>
      <c r="AF49" s="6">
        <f t="shared" si="2"/>
        <v>2779693.6599999997</v>
      </c>
      <c r="AG49" s="6">
        <v>1479880.12</v>
      </c>
      <c r="AH49" s="6">
        <v>78940.759999999995</v>
      </c>
      <c r="AI49" s="6">
        <v>53694.11</v>
      </c>
      <c r="AJ49" s="6">
        <v>144839.31</v>
      </c>
      <c r="AK49" s="6">
        <v>342907.79</v>
      </c>
      <c r="AL49" s="6">
        <v>215376.3</v>
      </c>
      <c r="AM49" s="6">
        <v>309347.87</v>
      </c>
      <c r="AN49" s="6">
        <v>0</v>
      </c>
      <c r="AO49" s="6">
        <v>85085.16</v>
      </c>
      <c r="AP49" s="6">
        <v>138864.47</v>
      </c>
      <c r="AQ49" s="6">
        <f t="shared" si="3"/>
        <v>2848935.8900000006</v>
      </c>
      <c r="AR49" s="6">
        <v>447392.53</v>
      </c>
      <c r="AS49" s="10">
        <v>20931.13</v>
      </c>
      <c r="AT49" s="10">
        <v>17012.990000000002</v>
      </c>
      <c r="AU49" s="10">
        <f t="shared" si="4"/>
        <v>2272.7784145176693</v>
      </c>
      <c r="AV49" s="11">
        <v>506.27</v>
      </c>
      <c r="AW49" s="12"/>
      <c r="AX49" s="10"/>
    </row>
    <row r="50" spans="1:50" x14ac:dyDescent="0.2">
      <c r="A50" s="14" t="s">
        <v>200</v>
      </c>
      <c r="B50" s="14" t="s">
        <v>385</v>
      </c>
      <c r="C50" s="6">
        <v>1</v>
      </c>
      <c r="D50" s="6">
        <v>6</v>
      </c>
      <c r="E50" s="6">
        <v>7</v>
      </c>
      <c r="F50" s="6">
        <v>44</v>
      </c>
      <c r="G50" s="6">
        <v>18</v>
      </c>
      <c r="H50" s="6">
        <v>28</v>
      </c>
      <c r="I50" s="6">
        <v>97</v>
      </c>
      <c r="J50" s="6">
        <v>103</v>
      </c>
      <c r="K50" s="10">
        <v>0</v>
      </c>
      <c r="L50" s="10">
        <v>6.9</v>
      </c>
      <c r="M50" s="10">
        <v>43.2</v>
      </c>
      <c r="N50" s="10">
        <v>18</v>
      </c>
      <c r="O50" s="10">
        <v>27.15</v>
      </c>
      <c r="P50" s="10">
        <v>95.25</v>
      </c>
      <c r="Q50" s="6">
        <f>VLOOKUP($A50,[1]!Table_Query_from_dpiorsnet5[#All],6,0)</f>
        <v>14057115</v>
      </c>
      <c r="R50" s="6">
        <f t="shared" si="0"/>
        <v>144919</v>
      </c>
      <c r="S50" s="10">
        <f>VLOOKUP($A50,[1]!Table_Query_from_dpiorsnet5[#All],8,0)</f>
        <v>70</v>
      </c>
      <c r="T50" s="10">
        <f>VLOOKUP($A50,[1]!Table_Query_from_dpiorsnet5[#All],10,0)</f>
        <v>0</v>
      </c>
      <c r="U50" s="10">
        <v>0</v>
      </c>
      <c r="V50" s="10">
        <f>VLOOKUP($A50,[1]!Table_Query_from_dpiorsnet5[#All],12,0)</f>
        <v>2.29</v>
      </c>
      <c r="W50" s="10">
        <f>VLOOKUP($A50,[1]!Table_Query_from_dpiorsnet5[#All],13,0)</f>
        <v>0</v>
      </c>
      <c r="X50" s="10">
        <f>VLOOKUP($A50,[1]!Table_Query_from_dpiorsnet5[#All],14,0)+VLOOKUP(A50,[1]!Table_Query_from_dpiorsnet5[[#All],[StateIssuedID]:[SpAssess]],15,0)</f>
        <v>3</v>
      </c>
      <c r="Y50" s="10">
        <f>VLOOKUP($A50,[1]!Table_Query_from_dpiorsnet5[#All],16,0)</f>
        <v>20.5</v>
      </c>
      <c r="Z50" s="10">
        <f t="shared" si="1"/>
        <v>95.79</v>
      </c>
      <c r="AA50" s="6">
        <v>1186183.56</v>
      </c>
      <c r="AB50" s="6">
        <v>0</v>
      </c>
      <c r="AC50" s="6">
        <v>1728671.48</v>
      </c>
      <c r="AD50" s="6">
        <v>46234.29</v>
      </c>
      <c r="AE50" s="6">
        <v>0</v>
      </c>
      <c r="AF50" s="6">
        <f t="shared" si="2"/>
        <v>2961089.33</v>
      </c>
      <c r="AG50" s="6">
        <v>1344764.09</v>
      </c>
      <c r="AH50" s="6">
        <v>3740.84</v>
      </c>
      <c r="AI50" s="6">
        <v>228232.02</v>
      </c>
      <c r="AJ50" s="6">
        <v>101965.03</v>
      </c>
      <c r="AK50" s="6">
        <v>264738.84000000003</v>
      </c>
      <c r="AL50" s="6">
        <v>258948.17</v>
      </c>
      <c r="AM50" s="6">
        <v>202345.60000000001</v>
      </c>
      <c r="AN50" s="6">
        <v>0</v>
      </c>
      <c r="AO50" s="6">
        <v>120405.03</v>
      </c>
      <c r="AP50" s="6">
        <v>281740.65000000002</v>
      </c>
      <c r="AQ50" s="6">
        <f t="shared" si="3"/>
        <v>2806880.27</v>
      </c>
      <c r="AR50" s="6">
        <v>1161569.6100000001</v>
      </c>
      <c r="AS50" s="10">
        <v>29468.560000000001</v>
      </c>
      <c r="AT50" s="10">
        <v>23122.19</v>
      </c>
      <c r="AU50" s="10">
        <f t="shared" si="4"/>
        <v>2124.363254593176</v>
      </c>
      <c r="AV50" s="11">
        <v>438.53</v>
      </c>
      <c r="AW50" s="12"/>
      <c r="AX50" s="10"/>
    </row>
    <row r="51" spans="1:50" x14ac:dyDescent="0.2">
      <c r="A51" s="14" t="s">
        <v>201</v>
      </c>
      <c r="B51" s="14" t="s">
        <v>386</v>
      </c>
      <c r="C51" s="6">
        <v>1</v>
      </c>
      <c r="D51" s="6">
        <v>23</v>
      </c>
      <c r="E51" s="6">
        <v>23</v>
      </c>
      <c r="F51" s="6">
        <v>109</v>
      </c>
      <c r="G51" s="6">
        <v>28</v>
      </c>
      <c r="H51" s="6">
        <v>82</v>
      </c>
      <c r="I51" s="6">
        <v>242</v>
      </c>
      <c r="J51" s="6">
        <v>265</v>
      </c>
      <c r="K51" s="10">
        <v>0</v>
      </c>
      <c r="L51" s="10">
        <v>13.79</v>
      </c>
      <c r="M51" s="10">
        <v>107.76</v>
      </c>
      <c r="N51" s="10">
        <v>36.979999999999997</v>
      </c>
      <c r="O51" s="10">
        <v>72.709999999999994</v>
      </c>
      <c r="P51" s="10">
        <v>231.24</v>
      </c>
      <c r="Q51" s="6">
        <f>VLOOKUP($A51,[1]!Table_Query_from_dpiorsnet5[#All],6,0)</f>
        <v>15962041</v>
      </c>
      <c r="R51" s="6">
        <f t="shared" si="0"/>
        <v>65959</v>
      </c>
      <c r="S51" s="10">
        <f>VLOOKUP($A51,[1]!Table_Query_from_dpiorsnet5[#All],8,0)</f>
        <v>69.78</v>
      </c>
      <c r="T51" s="10">
        <f>VLOOKUP($A51,[1]!Table_Query_from_dpiorsnet5[#All],10,0)</f>
        <v>0</v>
      </c>
      <c r="U51" s="10">
        <v>0</v>
      </c>
      <c r="V51" s="10">
        <f>VLOOKUP($A51,[1]!Table_Query_from_dpiorsnet5[#All],12,0)</f>
        <v>5.09</v>
      </c>
      <c r="W51" s="10">
        <f>VLOOKUP($A51,[1]!Table_Query_from_dpiorsnet5[#All],13,0)</f>
        <v>0</v>
      </c>
      <c r="X51" s="10">
        <f>VLOOKUP($A51,[1]!Table_Query_from_dpiorsnet5[#All],14,0)+VLOOKUP(A51,[1]!Table_Query_from_dpiorsnet5[[#All],[StateIssuedID]:[SpAssess]],15,0)</f>
        <v>0</v>
      </c>
      <c r="Y51" s="10">
        <f>VLOOKUP($A51,[1]!Table_Query_from_dpiorsnet5[#All],16,0)</f>
        <v>0</v>
      </c>
      <c r="Z51" s="10">
        <f t="shared" si="1"/>
        <v>74.87</v>
      </c>
      <c r="AA51" s="6">
        <v>1481413.91</v>
      </c>
      <c r="AB51" s="6">
        <v>0</v>
      </c>
      <c r="AC51" s="6">
        <v>2766854.63</v>
      </c>
      <c r="AD51" s="6">
        <v>211890.02</v>
      </c>
      <c r="AE51" s="6">
        <v>0</v>
      </c>
      <c r="AF51" s="6">
        <f t="shared" si="2"/>
        <v>4460158.5599999996</v>
      </c>
      <c r="AG51" s="6">
        <v>1630995.45</v>
      </c>
      <c r="AH51" s="6">
        <v>132693.31</v>
      </c>
      <c r="AI51" s="6">
        <v>332954.11</v>
      </c>
      <c r="AJ51" s="6">
        <v>305862.09000000003</v>
      </c>
      <c r="AK51" s="6">
        <v>471500.2</v>
      </c>
      <c r="AL51" s="6">
        <v>743851.38</v>
      </c>
      <c r="AM51" s="6">
        <v>454797.43</v>
      </c>
      <c r="AN51" s="6">
        <v>0</v>
      </c>
      <c r="AO51" s="6">
        <v>205680.16</v>
      </c>
      <c r="AP51" s="6">
        <v>224940</v>
      </c>
      <c r="AQ51" s="6">
        <f t="shared" si="3"/>
        <v>4503274.13</v>
      </c>
      <c r="AR51" s="6">
        <v>1156150.0900000001</v>
      </c>
      <c r="AS51" s="10">
        <v>19474.46</v>
      </c>
      <c r="AT51" s="10">
        <v>15645.46</v>
      </c>
      <c r="AU51" s="10">
        <f t="shared" si="4"/>
        <v>1966.776638989794</v>
      </c>
      <c r="AV51" s="11">
        <v>446.5</v>
      </c>
      <c r="AW51" s="12"/>
      <c r="AX51" s="10"/>
    </row>
    <row r="52" spans="1:50" x14ac:dyDescent="0.2">
      <c r="A52" s="14" t="s">
        <v>202</v>
      </c>
      <c r="B52" s="14" t="s">
        <v>387</v>
      </c>
      <c r="C52" s="6">
        <v>1</v>
      </c>
      <c r="D52" s="6">
        <v>40</v>
      </c>
      <c r="E52" s="6">
        <v>42</v>
      </c>
      <c r="F52" s="6">
        <v>273</v>
      </c>
      <c r="G52" s="6">
        <v>79</v>
      </c>
      <c r="H52" s="6">
        <v>170</v>
      </c>
      <c r="I52" s="6">
        <v>564</v>
      </c>
      <c r="J52" s="6">
        <v>604</v>
      </c>
      <c r="K52" s="10">
        <v>0</v>
      </c>
      <c r="L52" s="10">
        <v>42.43</v>
      </c>
      <c r="M52" s="10">
        <v>267.29000000000002</v>
      </c>
      <c r="N52" s="10">
        <v>82.48</v>
      </c>
      <c r="O52" s="10">
        <v>169.3</v>
      </c>
      <c r="P52" s="10">
        <v>561.5</v>
      </c>
      <c r="Q52" s="6">
        <f>VLOOKUP($A52,[1]!Table_Query_from_dpiorsnet5[#All],6,0)</f>
        <v>35913087</v>
      </c>
      <c r="R52" s="6">
        <f t="shared" si="0"/>
        <v>63676</v>
      </c>
      <c r="S52" s="10">
        <f>VLOOKUP($A52,[1]!Table_Query_from_dpiorsnet5[#All],8,0)</f>
        <v>70</v>
      </c>
      <c r="T52" s="10">
        <f>VLOOKUP($A52,[1]!Table_Query_from_dpiorsnet5[#All],10,0)</f>
        <v>0</v>
      </c>
      <c r="U52" s="10">
        <v>0</v>
      </c>
      <c r="V52" s="10">
        <f>VLOOKUP($A52,[1]!Table_Query_from_dpiorsnet5[#All],12,0)</f>
        <v>12</v>
      </c>
      <c r="W52" s="10">
        <f>VLOOKUP($A52,[1]!Table_Query_from_dpiorsnet5[#All],13,0)</f>
        <v>3</v>
      </c>
      <c r="X52" s="10">
        <f>VLOOKUP($A52,[1]!Table_Query_from_dpiorsnet5[#All],14,0)+VLOOKUP(A52,[1]!Table_Query_from_dpiorsnet5[[#All],[StateIssuedID]:[SpAssess]],15,0)</f>
        <v>5</v>
      </c>
      <c r="Y52" s="10">
        <f>VLOOKUP($A52,[1]!Table_Query_from_dpiorsnet5[#All],16,0)</f>
        <v>31.56</v>
      </c>
      <c r="Z52" s="10">
        <f t="shared" si="1"/>
        <v>121.56</v>
      </c>
      <c r="AA52" s="6">
        <v>2586062.5</v>
      </c>
      <c r="AB52" s="6">
        <v>0</v>
      </c>
      <c r="AC52" s="6">
        <v>5224499.04</v>
      </c>
      <c r="AD52" s="6">
        <v>225174.72</v>
      </c>
      <c r="AE52" s="6">
        <v>17312.3</v>
      </c>
      <c r="AF52" s="6">
        <f t="shared" si="2"/>
        <v>8053048.5599999996</v>
      </c>
      <c r="AG52" s="6">
        <v>3812707.69</v>
      </c>
      <c r="AH52" s="6">
        <v>395957.65</v>
      </c>
      <c r="AI52" s="6">
        <v>589167.6</v>
      </c>
      <c r="AJ52" s="6">
        <v>336608.76</v>
      </c>
      <c r="AK52" s="6">
        <v>483892.64</v>
      </c>
      <c r="AL52" s="6">
        <v>725418.34</v>
      </c>
      <c r="AM52" s="6">
        <v>688315.01</v>
      </c>
      <c r="AN52" s="6">
        <v>0</v>
      </c>
      <c r="AO52" s="6">
        <v>322503.78000000003</v>
      </c>
      <c r="AP52" s="6">
        <v>1056396.74</v>
      </c>
      <c r="AQ52" s="6">
        <f t="shared" si="3"/>
        <v>8410968.209999999</v>
      </c>
      <c r="AR52" s="6">
        <v>2426551.04</v>
      </c>
      <c r="AS52" s="10">
        <v>14979.46</v>
      </c>
      <c r="AT52" s="10">
        <v>11297.87</v>
      </c>
      <c r="AU52" s="10">
        <f t="shared" si="4"/>
        <v>1225.8504185218167</v>
      </c>
      <c r="AV52" s="11">
        <v>777.76</v>
      </c>
      <c r="AW52" s="12"/>
      <c r="AX52" s="10"/>
    </row>
    <row r="53" spans="1:50" x14ac:dyDescent="0.2">
      <c r="A53" s="14" t="s">
        <v>203</v>
      </c>
      <c r="B53" s="14" t="s">
        <v>388</v>
      </c>
      <c r="C53" s="6">
        <v>1</v>
      </c>
      <c r="D53" s="6">
        <v>14</v>
      </c>
      <c r="E53" s="6">
        <v>18</v>
      </c>
      <c r="F53" s="6">
        <v>113</v>
      </c>
      <c r="G53" s="6">
        <v>31</v>
      </c>
      <c r="H53" s="6">
        <v>87</v>
      </c>
      <c r="I53" s="6">
        <v>249</v>
      </c>
      <c r="J53" s="6">
        <v>263</v>
      </c>
      <c r="K53" s="10">
        <v>4.05</v>
      </c>
      <c r="L53" s="10">
        <v>18.68</v>
      </c>
      <c r="M53" s="10">
        <v>116.4</v>
      </c>
      <c r="N53" s="10">
        <v>38.68</v>
      </c>
      <c r="O53" s="10">
        <v>75.099999999999994</v>
      </c>
      <c r="P53" s="10">
        <v>252.91</v>
      </c>
      <c r="Q53" s="6">
        <f>VLOOKUP($A53,[1]!Table_Query_from_dpiorsnet5[#All],6,0)</f>
        <v>12812052</v>
      </c>
      <c r="R53" s="6">
        <f t="shared" si="0"/>
        <v>51454</v>
      </c>
      <c r="S53" s="10">
        <f>VLOOKUP($A53,[1]!Table_Query_from_dpiorsnet5[#All],8,0)</f>
        <v>70</v>
      </c>
      <c r="T53" s="10">
        <f>VLOOKUP($A53,[1]!Table_Query_from_dpiorsnet5[#All],10,0)</f>
        <v>0</v>
      </c>
      <c r="U53" s="10">
        <v>0</v>
      </c>
      <c r="V53" s="10">
        <f>VLOOKUP($A53,[1]!Table_Query_from_dpiorsnet5[#All],12,0)</f>
        <v>0</v>
      </c>
      <c r="W53" s="10">
        <f>VLOOKUP($A53,[1]!Table_Query_from_dpiorsnet5[#All],13,0)</f>
        <v>0</v>
      </c>
      <c r="X53" s="10">
        <f>VLOOKUP($A53,[1]!Table_Query_from_dpiorsnet5[#All],14,0)+VLOOKUP(A53,[1]!Table_Query_from_dpiorsnet5[[#All],[StateIssuedID]:[SpAssess]],15,0)</f>
        <v>6.62</v>
      </c>
      <c r="Y53" s="10">
        <f>VLOOKUP($A53,[1]!Table_Query_from_dpiorsnet5[#All],16,0)</f>
        <v>0</v>
      </c>
      <c r="Z53" s="10">
        <f t="shared" si="1"/>
        <v>76.62</v>
      </c>
      <c r="AA53" s="6">
        <v>1368509.64</v>
      </c>
      <c r="AB53" s="6">
        <v>386730.18</v>
      </c>
      <c r="AC53" s="6">
        <v>2823453.6</v>
      </c>
      <c r="AD53" s="6">
        <v>1039210.29</v>
      </c>
      <c r="AE53" s="6">
        <v>0</v>
      </c>
      <c r="AF53" s="6">
        <f t="shared" si="2"/>
        <v>5617903.71</v>
      </c>
      <c r="AG53" s="6">
        <v>2775351.79</v>
      </c>
      <c r="AH53" s="6">
        <v>319227.65999999997</v>
      </c>
      <c r="AI53" s="6">
        <v>384838.04</v>
      </c>
      <c r="AJ53" s="6">
        <v>433885.77</v>
      </c>
      <c r="AK53" s="6">
        <v>386332.26</v>
      </c>
      <c r="AL53" s="6">
        <v>505050.81</v>
      </c>
      <c r="AM53" s="6">
        <v>244523.6</v>
      </c>
      <c r="AN53" s="6">
        <v>77973.58</v>
      </c>
      <c r="AO53" s="6">
        <v>215647.85</v>
      </c>
      <c r="AP53" s="6">
        <v>244478.58</v>
      </c>
      <c r="AQ53" s="6">
        <f t="shared" si="3"/>
        <v>5587309.9399999995</v>
      </c>
      <c r="AR53" s="6">
        <v>2514290.15</v>
      </c>
      <c r="AS53" s="10">
        <v>22092.09</v>
      </c>
      <c r="AT53" s="10">
        <v>18997.61</v>
      </c>
      <c r="AU53" s="10">
        <f t="shared" si="4"/>
        <v>966.84037800007911</v>
      </c>
      <c r="AV53" s="11">
        <v>765</v>
      </c>
      <c r="AW53" s="12"/>
      <c r="AX53" s="10"/>
    </row>
    <row r="54" spans="1:50" x14ac:dyDescent="0.2">
      <c r="A54" s="14" t="s">
        <v>204</v>
      </c>
      <c r="B54" s="14" t="s">
        <v>389</v>
      </c>
      <c r="C54" s="6">
        <v>2</v>
      </c>
      <c r="D54" s="6">
        <v>8</v>
      </c>
      <c r="E54" s="6">
        <v>6</v>
      </c>
      <c r="F54" s="6">
        <v>23</v>
      </c>
      <c r="G54" s="6">
        <v>5</v>
      </c>
      <c r="H54" s="6">
        <v>0</v>
      </c>
      <c r="I54" s="6">
        <v>34</v>
      </c>
      <c r="J54" s="6">
        <v>42</v>
      </c>
      <c r="K54" s="10">
        <v>2.86</v>
      </c>
      <c r="L54" s="10">
        <v>6</v>
      </c>
      <c r="M54" s="10">
        <v>19.54</v>
      </c>
      <c r="N54" s="10">
        <v>4.91</v>
      </c>
      <c r="O54" s="10">
        <v>0</v>
      </c>
      <c r="P54" s="10">
        <v>33.31</v>
      </c>
      <c r="Q54" s="6">
        <f>VLOOKUP($A54,[1]!Table_Query_from_dpiorsnet5[#All],6,0)</f>
        <v>3555267</v>
      </c>
      <c r="R54" s="6">
        <f t="shared" si="0"/>
        <v>104567</v>
      </c>
      <c r="S54" s="10">
        <f>VLOOKUP($A54,[1]!Table_Query_from_dpiorsnet5[#All],8,0)</f>
        <v>60</v>
      </c>
      <c r="T54" s="10">
        <f>VLOOKUP($A54,[1]!Table_Query_from_dpiorsnet5[#All],10,0)</f>
        <v>61.88</v>
      </c>
      <c r="U54" s="10">
        <v>0</v>
      </c>
      <c r="V54" s="10">
        <f>VLOOKUP($A54,[1]!Table_Query_from_dpiorsnet5[#All],12,0)</f>
        <v>0</v>
      </c>
      <c r="W54" s="10">
        <f>VLOOKUP($A54,[1]!Table_Query_from_dpiorsnet5[#All],13,0)</f>
        <v>0</v>
      </c>
      <c r="X54" s="10">
        <f>VLOOKUP($A54,[1]!Table_Query_from_dpiorsnet5[#All],14,0)+VLOOKUP(A54,[1]!Table_Query_from_dpiorsnet5[[#All],[StateIssuedID]:[SpAssess]],15,0)</f>
        <v>0</v>
      </c>
      <c r="Y54" s="10">
        <f>VLOOKUP($A54,[1]!Table_Query_from_dpiorsnet5[#All],16,0)</f>
        <v>0</v>
      </c>
      <c r="Z54" s="10">
        <f t="shared" si="1"/>
        <v>121.88</v>
      </c>
      <c r="AA54" s="6">
        <v>500158.08</v>
      </c>
      <c r="AB54" s="6">
        <v>25477.52</v>
      </c>
      <c r="AC54" s="6">
        <v>384786.46</v>
      </c>
      <c r="AD54" s="6">
        <v>255991.84</v>
      </c>
      <c r="AE54" s="6">
        <v>28545.85</v>
      </c>
      <c r="AF54" s="6">
        <f t="shared" si="2"/>
        <v>1194959.7500000002</v>
      </c>
      <c r="AG54" s="6">
        <v>373245.56</v>
      </c>
      <c r="AH54" s="6">
        <v>7294.45</v>
      </c>
      <c r="AI54" s="6">
        <v>68111.8</v>
      </c>
      <c r="AJ54" s="6">
        <v>97888.15</v>
      </c>
      <c r="AK54" s="6">
        <v>86627.63</v>
      </c>
      <c r="AL54" s="6">
        <v>65341.36</v>
      </c>
      <c r="AM54" s="6">
        <v>79118.929999999993</v>
      </c>
      <c r="AN54" s="6">
        <v>0</v>
      </c>
      <c r="AO54" s="6">
        <v>1999.74</v>
      </c>
      <c r="AP54" s="6">
        <v>268902.89</v>
      </c>
      <c r="AQ54" s="6">
        <f t="shared" si="3"/>
        <v>1048530.5099999999</v>
      </c>
      <c r="AR54" s="6">
        <v>1174891.08</v>
      </c>
      <c r="AS54" s="10">
        <v>31477.95</v>
      </c>
      <c r="AT54" s="10">
        <v>20969.95</v>
      </c>
      <c r="AU54" s="10">
        <f t="shared" si="4"/>
        <v>2375.2305613929748</v>
      </c>
      <c r="AV54" s="11">
        <v>243</v>
      </c>
      <c r="AW54" s="12"/>
      <c r="AX54" s="10"/>
    </row>
    <row r="55" spans="1:50" x14ac:dyDescent="0.2">
      <c r="A55" s="14" t="s">
        <v>205</v>
      </c>
      <c r="B55" s="14" t="s">
        <v>390</v>
      </c>
      <c r="C55" s="6">
        <v>1</v>
      </c>
      <c r="D55" s="6">
        <v>155</v>
      </c>
      <c r="E55" s="6">
        <v>522</v>
      </c>
      <c r="F55" s="6">
        <v>3531</v>
      </c>
      <c r="G55" s="6">
        <v>1123</v>
      </c>
      <c r="H55" s="6">
        <v>2383</v>
      </c>
      <c r="I55" s="6">
        <v>7559</v>
      </c>
      <c r="J55" s="6">
        <v>7714</v>
      </c>
      <c r="K55" s="10">
        <v>85.56</v>
      </c>
      <c r="L55" s="10">
        <v>590.41999999999996</v>
      </c>
      <c r="M55" s="10">
        <v>3535.27</v>
      </c>
      <c r="N55" s="10">
        <v>1159.78</v>
      </c>
      <c r="O55" s="10">
        <v>2319.62</v>
      </c>
      <c r="P55" s="10">
        <v>7690.65</v>
      </c>
      <c r="Q55" s="6">
        <f>VLOOKUP($A55,[1]!Table_Query_from_dpiorsnet5[#All],6,0)</f>
        <v>323413265</v>
      </c>
      <c r="R55" s="6">
        <f t="shared" si="0"/>
        <v>42785</v>
      </c>
      <c r="S55" s="10">
        <f>VLOOKUP($A55,[1]!Table_Query_from_dpiorsnet5[#All],8,0)</f>
        <v>69.8</v>
      </c>
      <c r="T55" s="10">
        <f>VLOOKUP($A55,[1]!Table_Query_from_dpiorsnet5[#All],10,0)</f>
        <v>4</v>
      </c>
      <c r="U55" s="10">
        <v>0</v>
      </c>
      <c r="V55" s="10">
        <f>VLOOKUP($A55,[1]!Table_Query_from_dpiorsnet5[#All],12,0)</f>
        <v>11.99</v>
      </c>
      <c r="W55" s="10">
        <f>VLOOKUP($A55,[1]!Table_Query_from_dpiorsnet5[#All],13,0)</f>
        <v>3</v>
      </c>
      <c r="X55" s="10">
        <f>VLOOKUP($A55,[1]!Table_Query_from_dpiorsnet5[#All],14,0)+VLOOKUP(A55,[1]!Table_Query_from_dpiorsnet5[[#All],[StateIssuedID]:[SpAssess]],15,0)</f>
        <v>20.32</v>
      </c>
      <c r="Y55" s="10">
        <f>VLOOKUP($A55,[1]!Table_Query_from_dpiorsnet5[#All],16,0)</f>
        <v>20.67</v>
      </c>
      <c r="Z55" s="10">
        <f t="shared" si="1"/>
        <v>129.77999999999997</v>
      </c>
      <c r="AA55" s="6">
        <v>32979799.420000002</v>
      </c>
      <c r="AB55" s="6">
        <v>0</v>
      </c>
      <c r="AC55" s="6">
        <v>80625365.799999997</v>
      </c>
      <c r="AD55" s="6">
        <v>13020752.51</v>
      </c>
      <c r="AE55" s="6">
        <v>2014953.65</v>
      </c>
      <c r="AF55" s="6">
        <f t="shared" si="2"/>
        <v>128640871.38000001</v>
      </c>
      <c r="AG55" s="6">
        <v>79816526.010000005</v>
      </c>
      <c r="AH55" s="6">
        <v>11285812.41</v>
      </c>
      <c r="AI55" s="6">
        <v>7911526.6299999999</v>
      </c>
      <c r="AJ55" s="6">
        <v>6597667.1900000004</v>
      </c>
      <c r="AK55" s="6">
        <v>6369187.46</v>
      </c>
      <c r="AL55" s="6">
        <v>9976796.7300000004</v>
      </c>
      <c r="AM55" s="6">
        <v>2010218.66</v>
      </c>
      <c r="AN55" s="6">
        <v>19630</v>
      </c>
      <c r="AO55" s="6">
        <v>1075951.1200000001</v>
      </c>
      <c r="AP55" s="6">
        <v>4276088.22</v>
      </c>
      <c r="AQ55" s="6">
        <f t="shared" si="3"/>
        <v>129339404.42999999</v>
      </c>
      <c r="AR55" s="6">
        <v>9114043.1899999995</v>
      </c>
      <c r="AS55" s="10">
        <v>16817.75</v>
      </c>
      <c r="AT55" s="10">
        <v>15857.89</v>
      </c>
      <c r="AU55" s="10">
        <f t="shared" si="4"/>
        <v>261.38475421453325</v>
      </c>
      <c r="AV55" s="11">
        <v>77.41</v>
      </c>
      <c r="AW55" s="12"/>
      <c r="AX55" s="10"/>
    </row>
    <row r="56" spans="1:50" x14ac:dyDescent="0.2">
      <c r="A56" s="14" t="s">
        <v>206</v>
      </c>
      <c r="B56" s="14" t="s">
        <v>391</v>
      </c>
      <c r="C56" s="6">
        <v>1</v>
      </c>
      <c r="D56" s="6">
        <v>21</v>
      </c>
      <c r="E56" s="6">
        <v>19</v>
      </c>
      <c r="F56" s="6">
        <v>157</v>
      </c>
      <c r="G56" s="6">
        <v>72</v>
      </c>
      <c r="H56" s="6">
        <v>143</v>
      </c>
      <c r="I56" s="6">
        <v>391</v>
      </c>
      <c r="J56" s="6">
        <v>412</v>
      </c>
      <c r="K56" s="10">
        <v>0</v>
      </c>
      <c r="L56" s="10">
        <v>25.04</v>
      </c>
      <c r="M56" s="10">
        <v>173.91</v>
      </c>
      <c r="N56" s="10">
        <v>55.69</v>
      </c>
      <c r="O56" s="10">
        <v>147.12</v>
      </c>
      <c r="P56" s="10">
        <v>401.76</v>
      </c>
      <c r="Q56" s="6">
        <f>VLOOKUP($A56,[1]!Table_Query_from_dpiorsnet5[#All],6,0)</f>
        <v>20108548</v>
      </c>
      <c r="R56" s="6">
        <f t="shared" si="0"/>
        <v>51429</v>
      </c>
      <c r="S56" s="10">
        <f>VLOOKUP($A56,[1]!Table_Query_from_dpiorsnet5[#All],8,0)</f>
        <v>69.13</v>
      </c>
      <c r="T56" s="10">
        <f>VLOOKUP($A56,[1]!Table_Query_from_dpiorsnet5[#All],10,0)</f>
        <v>0</v>
      </c>
      <c r="U56" s="10">
        <v>0</v>
      </c>
      <c r="V56" s="10">
        <f>VLOOKUP($A56,[1]!Table_Query_from_dpiorsnet5[#All],12,0)</f>
        <v>11.89</v>
      </c>
      <c r="W56" s="10">
        <f>VLOOKUP($A56,[1]!Table_Query_from_dpiorsnet5[#All],13,0)</f>
        <v>2.98</v>
      </c>
      <c r="X56" s="10">
        <f>VLOOKUP($A56,[1]!Table_Query_from_dpiorsnet5[#All],14,0)+VLOOKUP(A56,[1]!Table_Query_from_dpiorsnet5[[#All],[StateIssuedID]:[SpAssess]],15,0)</f>
        <v>11.64</v>
      </c>
      <c r="Y56" s="10">
        <f>VLOOKUP($A56,[1]!Table_Query_from_dpiorsnet5[#All],16,0)</f>
        <v>10.44</v>
      </c>
      <c r="Z56" s="10">
        <f t="shared" si="1"/>
        <v>106.08</v>
      </c>
      <c r="AA56" s="6">
        <v>1879690.49</v>
      </c>
      <c r="AB56" s="6">
        <v>0</v>
      </c>
      <c r="AC56" s="6">
        <v>4126643.05</v>
      </c>
      <c r="AD56" s="6">
        <v>273315.09999999998</v>
      </c>
      <c r="AE56" s="6">
        <v>-21500</v>
      </c>
      <c r="AF56" s="6">
        <f t="shared" si="2"/>
        <v>6258148.6399999997</v>
      </c>
      <c r="AG56" s="6">
        <v>2365690.44</v>
      </c>
      <c r="AH56" s="6">
        <v>453528.21</v>
      </c>
      <c r="AI56" s="6">
        <v>195039.57</v>
      </c>
      <c r="AJ56" s="6">
        <v>332374.31</v>
      </c>
      <c r="AK56" s="6">
        <v>493488.42</v>
      </c>
      <c r="AL56" s="6">
        <v>688850.46</v>
      </c>
      <c r="AM56" s="6">
        <v>484942.99</v>
      </c>
      <c r="AN56" s="6">
        <v>0</v>
      </c>
      <c r="AO56" s="6">
        <v>259277.95</v>
      </c>
      <c r="AP56" s="6">
        <v>884608.97</v>
      </c>
      <c r="AQ56" s="6">
        <f t="shared" si="3"/>
        <v>6157801.3200000003</v>
      </c>
      <c r="AR56" s="6">
        <v>1680449.49</v>
      </c>
      <c r="AS56" s="10">
        <v>15327.06</v>
      </c>
      <c r="AT56" s="10">
        <v>11272.83</v>
      </c>
      <c r="AU56" s="10">
        <f t="shared" si="4"/>
        <v>1207.0464705296695</v>
      </c>
      <c r="AV56" s="11">
        <v>329.5</v>
      </c>
      <c r="AW56" s="12"/>
      <c r="AX56" s="10"/>
    </row>
    <row r="57" spans="1:50" x14ac:dyDescent="0.2">
      <c r="A57" s="14" t="s">
        <v>207</v>
      </c>
      <c r="B57" s="14" t="s">
        <v>392</v>
      </c>
      <c r="C57" s="6">
        <v>1</v>
      </c>
      <c r="D57" s="6">
        <v>1</v>
      </c>
      <c r="E57" s="6">
        <v>48</v>
      </c>
      <c r="F57" s="6">
        <v>361</v>
      </c>
      <c r="G57" s="6">
        <v>106</v>
      </c>
      <c r="H57" s="6">
        <v>188</v>
      </c>
      <c r="I57" s="6">
        <v>703</v>
      </c>
      <c r="J57" s="6">
        <v>704</v>
      </c>
      <c r="K57" s="10">
        <v>0</v>
      </c>
      <c r="L57" s="10">
        <v>44.02</v>
      </c>
      <c r="M57" s="10">
        <v>357.46</v>
      </c>
      <c r="N57" s="10">
        <v>104.78</v>
      </c>
      <c r="O57" s="10">
        <v>176.16</v>
      </c>
      <c r="P57" s="10">
        <v>682.42</v>
      </c>
      <c r="Q57" s="6">
        <f>VLOOKUP($A57,[1]!Table_Query_from_dpiorsnet5[#All],6,0)</f>
        <v>19713381</v>
      </c>
      <c r="R57" s="6">
        <f t="shared" si="0"/>
        <v>28042</v>
      </c>
      <c r="S57" s="10">
        <f>VLOOKUP($A57,[1]!Table_Query_from_dpiorsnet5[#All],8,0)</f>
        <v>59.86</v>
      </c>
      <c r="T57" s="10">
        <f>VLOOKUP($A57,[1]!Table_Query_from_dpiorsnet5[#All],10,0)</f>
        <v>1.1399999999999999</v>
      </c>
      <c r="U57" s="10">
        <v>0</v>
      </c>
      <c r="V57" s="10">
        <f>VLOOKUP($A57,[1]!Table_Query_from_dpiorsnet5[#All],12,0)</f>
        <v>4.99</v>
      </c>
      <c r="W57" s="10">
        <f>VLOOKUP($A57,[1]!Table_Query_from_dpiorsnet5[#All],13,0)</f>
        <v>0</v>
      </c>
      <c r="X57" s="10">
        <f>VLOOKUP($A57,[1]!Table_Query_from_dpiorsnet5[#All],14,0)+VLOOKUP(A57,[1]!Table_Query_from_dpiorsnet5[[#All],[StateIssuedID]:[SpAssess]],15,0)</f>
        <v>19.93</v>
      </c>
      <c r="Y57" s="10">
        <f>VLOOKUP($A57,[1]!Table_Query_from_dpiorsnet5[#All],16,0)</f>
        <v>3.12</v>
      </c>
      <c r="Z57" s="10">
        <f t="shared" si="1"/>
        <v>89.039999999999992</v>
      </c>
      <c r="AA57" s="6">
        <v>1505915.66</v>
      </c>
      <c r="AB57" s="6">
        <v>187656.65</v>
      </c>
      <c r="AC57" s="6">
        <v>7080858.0899999999</v>
      </c>
      <c r="AD57" s="6">
        <v>43545.35</v>
      </c>
      <c r="AE57" s="6">
        <v>0</v>
      </c>
      <c r="AF57" s="6">
        <f t="shared" si="2"/>
        <v>8817975.75</v>
      </c>
      <c r="AG57" s="6">
        <v>3730015.77</v>
      </c>
      <c r="AH57" s="6">
        <v>611472.12</v>
      </c>
      <c r="AI57" s="6">
        <v>525776.87</v>
      </c>
      <c r="AJ57" s="6">
        <v>306076.15999999997</v>
      </c>
      <c r="AK57" s="6">
        <v>483225.09</v>
      </c>
      <c r="AL57" s="6">
        <v>1380751.2</v>
      </c>
      <c r="AM57" s="6">
        <v>396934.01</v>
      </c>
      <c r="AN57" s="6">
        <v>0</v>
      </c>
      <c r="AO57" s="6">
        <v>449578.93</v>
      </c>
      <c r="AP57" s="6">
        <v>825965.44</v>
      </c>
      <c r="AQ57" s="6">
        <f t="shared" si="3"/>
        <v>8709795.5899999999</v>
      </c>
      <c r="AR57" s="6">
        <v>2220037.83</v>
      </c>
      <c r="AS57" s="10">
        <v>12763.1</v>
      </c>
      <c r="AT57" s="10">
        <v>10312.299999999999</v>
      </c>
      <c r="AU57" s="10">
        <f t="shared" si="4"/>
        <v>581.65647255355941</v>
      </c>
      <c r="AV57" s="11">
        <v>117.38</v>
      </c>
      <c r="AW57" s="12"/>
      <c r="AX57" s="10"/>
    </row>
    <row r="58" spans="1:50" x14ac:dyDescent="0.2">
      <c r="A58" s="14" t="s">
        <v>208</v>
      </c>
      <c r="B58" s="14" t="s">
        <v>393</v>
      </c>
      <c r="C58" s="6">
        <v>2</v>
      </c>
      <c r="D58" s="6">
        <v>18</v>
      </c>
      <c r="E58" s="6">
        <v>23</v>
      </c>
      <c r="F58" s="6">
        <v>125</v>
      </c>
      <c r="G58" s="6">
        <v>35</v>
      </c>
      <c r="H58" s="6">
        <v>0</v>
      </c>
      <c r="I58" s="6">
        <v>183</v>
      </c>
      <c r="J58" s="6">
        <v>201</v>
      </c>
      <c r="K58" s="10">
        <v>0</v>
      </c>
      <c r="L58" s="10">
        <v>23.8</v>
      </c>
      <c r="M58" s="10">
        <v>138.91999999999999</v>
      </c>
      <c r="N58" s="10">
        <v>39.659999999999997</v>
      </c>
      <c r="O58" s="10">
        <v>0</v>
      </c>
      <c r="P58" s="10">
        <v>202.38</v>
      </c>
      <c r="Q58" s="6">
        <f>VLOOKUP($A58,[1]!Table_Query_from_dpiorsnet5[#All],6,0)</f>
        <v>8896281</v>
      </c>
      <c r="R58" s="6">
        <f t="shared" si="0"/>
        <v>48614</v>
      </c>
      <c r="S58" s="10">
        <f>VLOOKUP($A58,[1]!Table_Query_from_dpiorsnet5[#All],8,0)</f>
        <v>65.45</v>
      </c>
      <c r="T58" s="10">
        <f>VLOOKUP($A58,[1]!Table_Query_from_dpiorsnet5[#All],10,0)</f>
        <v>34.28</v>
      </c>
      <c r="U58" s="10">
        <v>0</v>
      </c>
      <c r="V58" s="10">
        <f>VLOOKUP($A58,[1]!Table_Query_from_dpiorsnet5[#All],12,0)</f>
        <v>0</v>
      </c>
      <c r="W58" s="10">
        <f>VLOOKUP($A58,[1]!Table_Query_from_dpiorsnet5[#All],13,0)</f>
        <v>0</v>
      </c>
      <c r="X58" s="10">
        <f>VLOOKUP($A58,[1]!Table_Query_from_dpiorsnet5[#All],14,0)+VLOOKUP(A58,[1]!Table_Query_from_dpiorsnet5[[#All],[StateIssuedID]:[SpAssess]],15,0)</f>
        <v>5.2</v>
      </c>
      <c r="Y58" s="10">
        <f>VLOOKUP($A58,[1]!Table_Query_from_dpiorsnet5[#All],16,0)</f>
        <v>0</v>
      </c>
      <c r="Z58" s="10">
        <f t="shared" si="1"/>
        <v>104.93</v>
      </c>
      <c r="AA58" s="6">
        <v>846706.4</v>
      </c>
      <c r="AB58" s="6">
        <v>0</v>
      </c>
      <c r="AC58" s="6">
        <v>2213801.7000000002</v>
      </c>
      <c r="AD58" s="6">
        <v>407449.3</v>
      </c>
      <c r="AE58" s="6">
        <v>88750.01</v>
      </c>
      <c r="AF58" s="6">
        <f t="shared" si="2"/>
        <v>3556707.4099999997</v>
      </c>
      <c r="AG58" s="6">
        <v>1314439.17</v>
      </c>
      <c r="AH58" s="6">
        <v>21701.27</v>
      </c>
      <c r="AI58" s="6">
        <v>225295.02</v>
      </c>
      <c r="AJ58" s="6">
        <v>176068.93</v>
      </c>
      <c r="AK58" s="6">
        <v>148044.97</v>
      </c>
      <c r="AL58" s="6">
        <v>152264.81</v>
      </c>
      <c r="AM58" s="6">
        <v>238844.52</v>
      </c>
      <c r="AN58" s="6">
        <v>0</v>
      </c>
      <c r="AO58" s="6">
        <v>7133.83</v>
      </c>
      <c r="AP58" s="6">
        <v>668916.35</v>
      </c>
      <c r="AQ58" s="6">
        <f t="shared" si="3"/>
        <v>2952708.87</v>
      </c>
      <c r="AR58" s="6">
        <v>2316861.3199999998</v>
      </c>
      <c r="AS58" s="10">
        <v>14589.92</v>
      </c>
      <c r="AT58" s="10">
        <v>10069.25</v>
      </c>
      <c r="AU58" s="10">
        <f t="shared" si="4"/>
        <v>1180.1784761340052</v>
      </c>
      <c r="AV58" s="11">
        <v>135.72999999999999</v>
      </c>
      <c r="AW58" s="12"/>
      <c r="AX58" s="10"/>
    </row>
    <row r="59" spans="1:50" x14ac:dyDescent="0.2">
      <c r="A59" s="14" t="s">
        <v>209</v>
      </c>
      <c r="B59" s="14" t="s">
        <v>394</v>
      </c>
      <c r="C59" s="6">
        <v>2</v>
      </c>
      <c r="D59" s="6">
        <v>16</v>
      </c>
      <c r="E59" s="6">
        <v>8</v>
      </c>
      <c r="F59" s="6">
        <v>60</v>
      </c>
      <c r="G59" s="6">
        <v>10</v>
      </c>
      <c r="H59" s="6">
        <v>0</v>
      </c>
      <c r="I59" s="6">
        <v>78</v>
      </c>
      <c r="J59" s="6">
        <v>94</v>
      </c>
      <c r="K59" s="10">
        <v>0</v>
      </c>
      <c r="L59" s="10">
        <v>9.15</v>
      </c>
      <c r="M59" s="10">
        <v>64.58</v>
      </c>
      <c r="N59" s="10">
        <v>10</v>
      </c>
      <c r="O59" s="10">
        <v>0</v>
      </c>
      <c r="P59" s="10">
        <v>83.73</v>
      </c>
      <c r="Q59" s="6">
        <f>VLOOKUP($A59,[1]!Table_Query_from_dpiorsnet5[#All],6,0)</f>
        <v>5646482</v>
      </c>
      <c r="R59" s="6">
        <f t="shared" si="0"/>
        <v>72391</v>
      </c>
      <c r="S59" s="10">
        <f>VLOOKUP($A59,[1]!Table_Query_from_dpiorsnet5[#All],8,0)</f>
        <v>59.26</v>
      </c>
      <c r="T59" s="10">
        <f>VLOOKUP($A59,[1]!Table_Query_from_dpiorsnet5[#All],10,0)</f>
        <v>35.97</v>
      </c>
      <c r="U59" s="10">
        <v>0</v>
      </c>
      <c r="V59" s="10">
        <f>VLOOKUP($A59,[1]!Table_Query_from_dpiorsnet5[#All],12,0)</f>
        <v>7</v>
      </c>
      <c r="W59" s="10">
        <f>VLOOKUP($A59,[1]!Table_Query_from_dpiorsnet5[#All],13,0)</f>
        <v>3</v>
      </c>
      <c r="X59" s="10">
        <f>VLOOKUP($A59,[1]!Table_Query_from_dpiorsnet5[#All],14,0)+VLOOKUP(A59,[1]!Table_Query_from_dpiorsnet5[[#All],[StateIssuedID]:[SpAssess]],15,0)</f>
        <v>13.84</v>
      </c>
      <c r="Y59" s="10">
        <f>VLOOKUP($A59,[1]!Table_Query_from_dpiorsnet5[#All],16,0)</f>
        <v>0</v>
      </c>
      <c r="Z59" s="10">
        <f t="shared" si="1"/>
        <v>119.07</v>
      </c>
      <c r="AA59" s="6">
        <v>531562.9</v>
      </c>
      <c r="AB59" s="6">
        <v>0</v>
      </c>
      <c r="AC59" s="6">
        <v>1389495.05</v>
      </c>
      <c r="AD59" s="6">
        <v>1132205.43</v>
      </c>
      <c r="AE59" s="6">
        <v>200</v>
      </c>
      <c r="AF59" s="6">
        <f t="shared" si="2"/>
        <v>3053463.38</v>
      </c>
      <c r="AG59" s="6">
        <v>1114837.78</v>
      </c>
      <c r="AH59" s="6">
        <v>78766.600000000006</v>
      </c>
      <c r="AI59" s="6">
        <v>261927.95</v>
      </c>
      <c r="AJ59" s="6">
        <v>0</v>
      </c>
      <c r="AK59" s="6">
        <v>365126.92</v>
      </c>
      <c r="AL59" s="6">
        <v>246813.85</v>
      </c>
      <c r="AM59" s="6">
        <v>84091.82</v>
      </c>
      <c r="AN59" s="6">
        <v>0</v>
      </c>
      <c r="AO59" s="6">
        <v>0</v>
      </c>
      <c r="AP59" s="6">
        <v>466431.81</v>
      </c>
      <c r="AQ59" s="6">
        <f t="shared" si="3"/>
        <v>2617996.73</v>
      </c>
      <c r="AR59" s="6">
        <v>1439697.37</v>
      </c>
      <c r="AS59" s="10">
        <v>31267.13</v>
      </c>
      <c r="AT59" s="10">
        <v>24692.14</v>
      </c>
      <c r="AU59" s="10">
        <f t="shared" si="4"/>
        <v>1004.3212707512242</v>
      </c>
      <c r="AV59" s="11">
        <v>103.75</v>
      </c>
      <c r="AW59" s="12"/>
      <c r="AX59" s="10"/>
    </row>
    <row r="60" spans="1:50" x14ac:dyDescent="0.2">
      <c r="A60" s="14" t="s">
        <v>210</v>
      </c>
      <c r="B60" s="14" t="s">
        <v>395</v>
      </c>
      <c r="C60" s="6">
        <v>1</v>
      </c>
      <c r="D60" s="6">
        <v>13</v>
      </c>
      <c r="E60" s="6">
        <v>11</v>
      </c>
      <c r="F60" s="6">
        <v>84</v>
      </c>
      <c r="G60" s="6">
        <v>27</v>
      </c>
      <c r="H60" s="6">
        <v>49</v>
      </c>
      <c r="I60" s="6">
        <v>171</v>
      </c>
      <c r="J60" s="6">
        <v>184</v>
      </c>
      <c r="K60" s="10">
        <v>0</v>
      </c>
      <c r="L60" s="10">
        <v>11.8</v>
      </c>
      <c r="M60" s="10">
        <v>83.1</v>
      </c>
      <c r="N60" s="10">
        <v>27.76</v>
      </c>
      <c r="O60" s="10">
        <v>48.91</v>
      </c>
      <c r="P60" s="10">
        <v>171.57</v>
      </c>
      <c r="Q60" s="6">
        <f>VLOOKUP($A60,[1]!Table_Query_from_dpiorsnet5[#All],6,0)</f>
        <v>13494802</v>
      </c>
      <c r="R60" s="6">
        <f t="shared" si="0"/>
        <v>78917</v>
      </c>
      <c r="S60" s="10">
        <f>VLOOKUP($A60,[1]!Table_Query_from_dpiorsnet5[#All],8,0)</f>
        <v>70</v>
      </c>
      <c r="T60" s="10">
        <f>VLOOKUP($A60,[1]!Table_Query_from_dpiorsnet5[#All],10,0)</f>
        <v>6</v>
      </c>
      <c r="U60" s="10">
        <v>0</v>
      </c>
      <c r="V60" s="10">
        <f>VLOOKUP($A60,[1]!Table_Query_from_dpiorsnet5[#All],12,0)</f>
        <v>12</v>
      </c>
      <c r="W60" s="10">
        <f>VLOOKUP($A60,[1]!Table_Query_from_dpiorsnet5[#All],13,0)</f>
        <v>0</v>
      </c>
      <c r="X60" s="10">
        <f>VLOOKUP($A60,[1]!Table_Query_from_dpiorsnet5[#All],14,0)+VLOOKUP(A60,[1]!Table_Query_from_dpiorsnet5[[#All],[StateIssuedID]:[SpAssess]],15,0)</f>
        <v>10</v>
      </c>
      <c r="Y60" s="10">
        <f>VLOOKUP($A60,[1]!Table_Query_from_dpiorsnet5[#All],16,0)</f>
        <v>0</v>
      </c>
      <c r="Z60" s="10">
        <f t="shared" si="1"/>
        <v>98</v>
      </c>
      <c r="AA60" s="6">
        <v>1268244.01</v>
      </c>
      <c r="AB60" s="6">
        <v>0</v>
      </c>
      <c r="AC60" s="6">
        <v>2156306.84</v>
      </c>
      <c r="AD60" s="6">
        <v>371431.49</v>
      </c>
      <c r="AE60" s="6">
        <v>11468.08</v>
      </c>
      <c r="AF60" s="6">
        <f t="shared" si="2"/>
        <v>3807450.42</v>
      </c>
      <c r="AG60" s="6">
        <v>1917174.73</v>
      </c>
      <c r="AH60" s="6">
        <v>78248.88</v>
      </c>
      <c r="AI60" s="6">
        <v>129783.97</v>
      </c>
      <c r="AJ60" s="6">
        <v>236300.89</v>
      </c>
      <c r="AK60" s="6">
        <v>363751.75</v>
      </c>
      <c r="AL60" s="6">
        <v>344809.52</v>
      </c>
      <c r="AM60" s="6">
        <v>233813.36</v>
      </c>
      <c r="AN60" s="6">
        <v>0</v>
      </c>
      <c r="AO60" s="6">
        <v>130089.35</v>
      </c>
      <c r="AP60" s="6">
        <v>378524.26</v>
      </c>
      <c r="AQ60" s="6">
        <f t="shared" si="3"/>
        <v>3812496.71</v>
      </c>
      <c r="AR60" s="6">
        <v>1726591.56</v>
      </c>
      <c r="AS60" s="10">
        <v>22221.23</v>
      </c>
      <c r="AT60" s="10">
        <v>17893.98</v>
      </c>
      <c r="AU60" s="10">
        <f t="shared" si="4"/>
        <v>1362.7869674185463</v>
      </c>
      <c r="AV60" s="11">
        <v>297</v>
      </c>
      <c r="AW60" s="12"/>
      <c r="AX60" s="10"/>
    </row>
    <row r="61" spans="1:50" x14ac:dyDescent="0.2">
      <c r="A61" s="14" t="s">
        <v>211</v>
      </c>
      <c r="B61" s="14" t="s">
        <v>396</v>
      </c>
      <c r="C61" s="6">
        <v>1</v>
      </c>
      <c r="D61" s="6">
        <v>1</v>
      </c>
      <c r="E61" s="6">
        <v>20</v>
      </c>
      <c r="F61" s="6">
        <v>150</v>
      </c>
      <c r="G61" s="6">
        <v>60</v>
      </c>
      <c r="H61" s="6">
        <v>99</v>
      </c>
      <c r="I61" s="6">
        <v>329</v>
      </c>
      <c r="J61" s="6">
        <v>330</v>
      </c>
      <c r="K61" s="10">
        <v>0</v>
      </c>
      <c r="L61" s="10">
        <v>23</v>
      </c>
      <c r="M61" s="10">
        <v>154.96</v>
      </c>
      <c r="N61" s="10">
        <v>60.24</v>
      </c>
      <c r="O61" s="10">
        <v>104.86</v>
      </c>
      <c r="P61" s="10">
        <v>343.06</v>
      </c>
      <c r="Q61" s="6">
        <f>VLOOKUP($A61,[1]!Table_Query_from_dpiorsnet5[#All],6,0)</f>
        <v>14617515</v>
      </c>
      <c r="R61" s="6">
        <f t="shared" si="0"/>
        <v>44430</v>
      </c>
      <c r="S61" s="10">
        <f>VLOOKUP($A61,[1]!Table_Query_from_dpiorsnet5[#All],8,0)</f>
        <v>63</v>
      </c>
      <c r="T61" s="10">
        <f>VLOOKUP($A61,[1]!Table_Query_from_dpiorsnet5[#All],10,0)</f>
        <v>0</v>
      </c>
      <c r="U61" s="10">
        <v>0</v>
      </c>
      <c r="V61" s="10">
        <f>VLOOKUP($A61,[1]!Table_Query_from_dpiorsnet5[#All],12,0)</f>
        <v>12</v>
      </c>
      <c r="W61" s="10">
        <f>VLOOKUP($A61,[1]!Table_Query_from_dpiorsnet5[#All],13,0)</f>
        <v>3</v>
      </c>
      <c r="X61" s="10">
        <f>VLOOKUP($A61,[1]!Table_Query_from_dpiorsnet5[#All],14,0)+VLOOKUP(A61,[1]!Table_Query_from_dpiorsnet5[[#All],[StateIssuedID]:[SpAssess]],15,0)</f>
        <v>10</v>
      </c>
      <c r="Y61" s="10">
        <f>VLOOKUP($A61,[1]!Table_Query_from_dpiorsnet5[#All],16,0)</f>
        <v>23</v>
      </c>
      <c r="Z61" s="10">
        <f t="shared" si="1"/>
        <v>111</v>
      </c>
      <c r="AA61" s="6">
        <v>947634.61</v>
      </c>
      <c r="AB61" s="6">
        <v>0</v>
      </c>
      <c r="AC61" s="6">
        <v>3560977.66</v>
      </c>
      <c r="AD61" s="6">
        <v>188783.35999999999</v>
      </c>
      <c r="AE61" s="6">
        <v>240718.48</v>
      </c>
      <c r="AF61" s="6">
        <f t="shared" si="2"/>
        <v>4938114.1100000013</v>
      </c>
      <c r="AG61" s="6">
        <v>2707504.25</v>
      </c>
      <c r="AH61" s="6">
        <v>146540.07999999999</v>
      </c>
      <c r="AI61" s="6">
        <v>195426.51</v>
      </c>
      <c r="AJ61" s="6">
        <v>233644.52</v>
      </c>
      <c r="AK61" s="6">
        <v>352154.07</v>
      </c>
      <c r="AL61" s="6">
        <v>491624.18</v>
      </c>
      <c r="AM61" s="6">
        <v>327558.5</v>
      </c>
      <c r="AN61" s="6">
        <v>0</v>
      </c>
      <c r="AO61" s="6">
        <v>199674.48</v>
      </c>
      <c r="AP61" s="6">
        <v>523815.54</v>
      </c>
      <c r="AQ61" s="6">
        <f t="shared" si="3"/>
        <v>5177942.13</v>
      </c>
      <c r="AR61" s="6">
        <v>1483092.7</v>
      </c>
      <c r="AS61" s="10">
        <v>15093.4</v>
      </c>
      <c r="AT61" s="10">
        <v>12029.66</v>
      </c>
      <c r="AU61" s="10">
        <f t="shared" si="4"/>
        <v>954.81402670086868</v>
      </c>
      <c r="AV61" s="11">
        <v>256.68</v>
      </c>
      <c r="AW61" s="12"/>
      <c r="AX61" s="10"/>
    </row>
    <row r="62" spans="1:50" x14ac:dyDescent="0.2">
      <c r="A62" s="14" t="s">
        <v>212</v>
      </c>
      <c r="B62" s="14" t="s">
        <v>397</v>
      </c>
      <c r="C62" s="6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6">
        <f>VLOOKUP($A62,[1]!Table_Query_from_dpiorsnet5[#All],6,0)</f>
        <v>4768</v>
      </c>
      <c r="R62" s="6">
        <v>0</v>
      </c>
      <c r="S62" s="10">
        <f>VLOOKUP($A62,[1]!Table_Query_from_dpiorsnet5[#All],8,0)</f>
        <v>0</v>
      </c>
      <c r="T62" s="10">
        <f>VLOOKUP($A62,[1]!Table_Query_from_dpiorsnet5[#All],10,0)</f>
        <v>0</v>
      </c>
      <c r="U62" s="10">
        <v>0</v>
      </c>
      <c r="V62" s="10">
        <f>VLOOKUP($A62,[1]!Table_Query_from_dpiorsnet5[#All],12,0)</f>
        <v>0</v>
      </c>
      <c r="W62" s="10">
        <f>VLOOKUP($A62,[1]!Table_Query_from_dpiorsnet5[#All],13,0)</f>
        <v>0</v>
      </c>
      <c r="X62" s="10">
        <f>VLOOKUP($A62,[1]!Table_Query_from_dpiorsnet5[#All],14,0)+VLOOKUP(A62,[1]!Table_Query_from_dpiorsnet5[[#All],[StateIssuedID]:[SpAssess]],15,0)</f>
        <v>0</v>
      </c>
      <c r="Y62" s="10">
        <f>VLOOKUP($A62,[1]!Table_Query_from_dpiorsnet5[#All],16,0)</f>
        <v>0</v>
      </c>
      <c r="Z62" s="10">
        <f t="shared" si="1"/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f t="shared" si="2"/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f t="shared" si="3"/>
        <v>0</v>
      </c>
      <c r="AR62" s="6">
        <v>0</v>
      </c>
      <c r="AS62" s="10">
        <v>0</v>
      </c>
      <c r="AT62" s="10">
        <v>0</v>
      </c>
      <c r="AU62" s="10" t="e">
        <f t="shared" si="4"/>
        <v>#DIV/0!</v>
      </c>
      <c r="AV62" s="11">
        <v>7.9</v>
      </c>
      <c r="AW62" s="12"/>
      <c r="AX62" s="10"/>
    </row>
    <row r="63" spans="1:50" x14ac:dyDescent="0.2">
      <c r="A63" s="14" t="s">
        <v>213</v>
      </c>
      <c r="B63" s="14" t="s">
        <v>398</v>
      </c>
      <c r="C63" s="6">
        <v>2</v>
      </c>
      <c r="D63" s="6">
        <v>1</v>
      </c>
      <c r="E63" s="6">
        <v>5</v>
      </c>
      <c r="F63" s="6">
        <v>44</v>
      </c>
      <c r="G63" s="6">
        <v>12</v>
      </c>
      <c r="H63" s="6">
        <v>0</v>
      </c>
      <c r="I63" s="6">
        <v>61</v>
      </c>
      <c r="J63" s="6">
        <v>62</v>
      </c>
      <c r="K63" s="10">
        <v>0</v>
      </c>
      <c r="L63" s="10">
        <v>7.92</v>
      </c>
      <c r="M63" s="10">
        <v>45.11</v>
      </c>
      <c r="N63" s="10">
        <v>11.45</v>
      </c>
      <c r="O63" s="10">
        <v>0</v>
      </c>
      <c r="P63" s="10">
        <v>64.48</v>
      </c>
      <c r="Q63" s="6">
        <f>VLOOKUP($A63,[1]!Table_Query_from_dpiorsnet5[#All],6,0)</f>
        <v>6449418</v>
      </c>
      <c r="R63" s="6">
        <f t="shared" si="0"/>
        <v>105728</v>
      </c>
      <c r="S63" s="10">
        <f>VLOOKUP($A63,[1]!Table_Query_from_dpiorsnet5[#All],8,0)</f>
        <v>69.91</v>
      </c>
      <c r="T63" s="10">
        <f>VLOOKUP($A63,[1]!Table_Query_from_dpiorsnet5[#All],10,0)</f>
        <v>0</v>
      </c>
      <c r="U63" s="10">
        <v>0</v>
      </c>
      <c r="V63" s="10">
        <f>VLOOKUP($A63,[1]!Table_Query_from_dpiorsnet5[#All],12,0)</f>
        <v>4.99</v>
      </c>
      <c r="W63" s="10">
        <f>VLOOKUP($A63,[1]!Table_Query_from_dpiorsnet5[#All],13,0)</f>
        <v>0</v>
      </c>
      <c r="X63" s="10">
        <f>VLOOKUP($A63,[1]!Table_Query_from_dpiorsnet5[#All],14,0)+VLOOKUP(A63,[1]!Table_Query_from_dpiorsnet5[[#All],[StateIssuedID]:[SpAssess]],15,0)</f>
        <v>10.99</v>
      </c>
      <c r="Y63" s="10">
        <f>VLOOKUP($A63,[1]!Table_Query_from_dpiorsnet5[#All],16,0)</f>
        <v>0</v>
      </c>
      <c r="Z63" s="10">
        <f t="shared" si="1"/>
        <v>85.889999999999986</v>
      </c>
      <c r="AA63" s="6">
        <v>522252.95</v>
      </c>
      <c r="AB63" s="6">
        <v>0</v>
      </c>
      <c r="AC63" s="6">
        <v>1093410.71</v>
      </c>
      <c r="AD63" s="6">
        <v>69560.160000000003</v>
      </c>
      <c r="AE63" s="6">
        <v>87147.88</v>
      </c>
      <c r="AF63" s="6">
        <f t="shared" si="2"/>
        <v>1772371.6999999997</v>
      </c>
      <c r="AG63" s="6">
        <v>485362.15</v>
      </c>
      <c r="AH63" s="6">
        <v>14247.82</v>
      </c>
      <c r="AI63" s="6">
        <v>55548</v>
      </c>
      <c r="AJ63" s="6">
        <v>137019.91</v>
      </c>
      <c r="AK63" s="6">
        <v>191774.48</v>
      </c>
      <c r="AL63" s="6">
        <v>256884.48000000001</v>
      </c>
      <c r="AM63" s="6">
        <v>235108.46</v>
      </c>
      <c r="AN63" s="6">
        <v>0</v>
      </c>
      <c r="AO63" s="6">
        <v>14078</v>
      </c>
      <c r="AP63" s="6">
        <v>236137.24</v>
      </c>
      <c r="AQ63" s="6">
        <f t="shared" si="3"/>
        <v>1626160.54</v>
      </c>
      <c r="AR63" s="6">
        <v>1272188.28</v>
      </c>
      <c r="AS63" s="10">
        <v>25219.61</v>
      </c>
      <c r="AT63" s="10">
        <v>17692.88</v>
      </c>
      <c r="AU63" s="10">
        <f t="shared" si="4"/>
        <v>3646.2230148883373</v>
      </c>
      <c r="AV63" s="11">
        <v>471.11</v>
      </c>
      <c r="AW63" s="12"/>
      <c r="AX63" s="10"/>
    </row>
    <row r="64" spans="1:50" x14ac:dyDescent="0.2">
      <c r="A64" s="14" t="s">
        <v>214</v>
      </c>
      <c r="B64" s="14" t="s">
        <v>399</v>
      </c>
      <c r="C64" s="6">
        <v>1</v>
      </c>
      <c r="D64" s="6">
        <v>14</v>
      </c>
      <c r="E64" s="6">
        <v>13</v>
      </c>
      <c r="F64" s="6">
        <v>80</v>
      </c>
      <c r="G64" s="6">
        <v>21</v>
      </c>
      <c r="H64" s="6">
        <v>52</v>
      </c>
      <c r="I64" s="6">
        <v>166</v>
      </c>
      <c r="J64" s="6">
        <v>180</v>
      </c>
      <c r="K64" s="10">
        <v>0</v>
      </c>
      <c r="L64" s="10">
        <v>12.69</v>
      </c>
      <c r="M64" s="10">
        <v>75.66</v>
      </c>
      <c r="N64" s="10">
        <v>28.95</v>
      </c>
      <c r="O64" s="10">
        <v>39.53</v>
      </c>
      <c r="P64" s="10">
        <v>156.82999999999998</v>
      </c>
      <c r="Q64" s="6">
        <f>VLOOKUP($A64,[1]!Table_Query_from_dpiorsnet5[#All],6,0)</f>
        <v>13023841</v>
      </c>
      <c r="R64" s="6">
        <f t="shared" si="0"/>
        <v>78457</v>
      </c>
      <c r="S64" s="10">
        <f>VLOOKUP($A64,[1]!Table_Query_from_dpiorsnet5[#All],8,0)</f>
        <v>70</v>
      </c>
      <c r="T64" s="10">
        <f>VLOOKUP($A64,[1]!Table_Query_from_dpiorsnet5[#All],10,0)</f>
        <v>5.68</v>
      </c>
      <c r="U64" s="10">
        <v>0</v>
      </c>
      <c r="V64" s="10">
        <f>VLOOKUP($A64,[1]!Table_Query_from_dpiorsnet5[#All],12,0)</f>
        <v>12</v>
      </c>
      <c r="W64" s="10">
        <f>VLOOKUP($A64,[1]!Table_Query_from_dpiorsnet5[#All],13,0)</f>
        <v>3</v>
      </c>
      <c r="X64" s="10">
        <f>VLOOKUP($A64,[1]!Table_Query_from_dpiorsnet5[#All],14,0)+VLOOKUP(A64,[1]!Table_Query_from_dpiorsnet5[[#All],[StateIssuedID]:[SpAssess]],15,0)</f>
        <v>15</v>
      </c>
      <c r="Y64" s="10">
        <f>VLOOKUP($A64,[1]!Table_Query_from_dpiorsnet5[#All],16,0)</f>
        <v>0</v>
      </c>
      <c r="Z64" s="10">
        <f t="shared" si="1"/>
        <v>105.68</v>
      </c>
      <c r="AA64" s="6">
        <v>1129140.8700000001</v>
      </c>
      <c r="AB64" s="6">
        <v>0</v>
      </c>
      <c r="AC64" s="6">
        <v>1978355.26</v>
      </c>
      <c r="AD64" s="6">
        <v>58569.47</v>
      </c>
      <c r="AE64" s="6">
        <v>203655.31</v>
      </c>
      <c r="AF64" s="6">
        <f t="shared" si="2"/>
        <v>3369720.91</v>
      </c>
      <c r="AG64" s="6">
        <v>1340771.99</v>
      </c>
      <c r="AH64" s="6">
        <v>119897.41</v>
      </c>
      <c r="AI64" s="6">
        <v>241687.52</v>
      </c>
      <c r="AJ64" s="6">
        <v>193756.24</v>
      </c>
      <c r="AK64" s="6">
        <v>376942.3</v>
      </c>
      <c r="AL64" s="6">
        <v>411828.25</v>
      </c>
      <c r="AM64" s="6">
        <v>331031.40999999997</v>
      </c>
      <c r="AN64" s="6">
        <v>0</v>
      </c>
      <c r="AO64" s="6">
        <v>303465.67</v>
      </c>
      <c r="AP64" s="6">
        <v>445061</v>
      </c>
      <c r="AQ64" s="6">
        <f t="shared" si="3"/>
        <v>3764441.79</v>
      </c>
      <c r="AR64" s="6">
        <v>554037.62</v>
      </c>
      <c r="AS64" s="10">
        <v>24003.33</v>
      </c>
      <c r="AT64" s="10">
        <v>17119.71</v>
      </c>
      <c r="AU64" s="10">
        <f t="shared" si="4"/>
        <v>2110.7658611235097</v>
      </c>
      <c r="AV64" s="11">
        <v>692</v>
      </c>
      <c r="AW64" s="12"/>
      <c r="AX64" s="10"/>
    </row>
    <row r="65" spans="1:50" x14ac:dyDescent="0.2">
      <c r="A65" s="14" t="s">
        <v>215</v>
      </c>
      <c r="B65" s="14" t="s">
        <v>400</v>
      </c>
      <c r="C65" s="6">
        <v>1</v>
      </c>
      <c r="D65" s="6">
        <v>6</v>
      </c>
      <c r="E65" s="6">
        <v>7</v>
      </c>
      <c r="F65" s="6">
        <v>72</v>
      </c>
      <c r="G65" s="6">
        <v>30</v>
      </c>
      <c r="H65" s="6">
        <v>54</v>
      </c>
      <c r="I65" s="6">
        <v>163</v>
      </c>
      <c r="J65" s="6">
        <v>169</v>
      </c>
      <c r="K65" s="10">
        <v>0</v>
      </c>
      <c r="L65" s="10">
        <v>13</v>
      </c>
      <c r="M65" s="10">
        <v>69</v>
      </c>
      <c r="N65" s="10">
        <v>32</v>
      </c>
      <c r="O65" s="10">
        <v>50</v>
      </c>
      <c r="P65" s="10">
        <v>164</v>
      </c>
      <c r="Q65" s="6">
        <f>VLOOKUP($A65,[1]!Table_Query_from_dpiorsnet5[#All],6,0)</f>
        <v>15916692</v>
      </c>
      <c r="R65" s="6">
        <f t="shared" si="0"/>
        <v>97648</v>
      </c>
      <c r="S65" s="10">
        <f>VLOOKUP($A65,[1]!Table_Query_from_dpiorsnet5[#All],8,0)</f>
        <v>70</v>
      </c>
      <c r="T65" s="10">
        <f>VLOOKUP($A65,[1]!Table_Query_from_dpiorsnet5[#All],10,0)</f>
        <v>16.32</v>
      </c>
      <c r="U65" s="10">
        <v>0</v>
      </c>
      <c r="V65" s="10">
        <f>VLOOKUP($A65,[1]!Table_Query_from_dpiorsnet5[#All],12,0)</f>
        <v>12</v>
      </c>
      <c r="W65" s="10">
        <f>VLOOKUP($A65,[1]!Table_Query_from_dpiorsnet5[#All],13,0)</f>
        <v>0</v>
      </c>
      <c r="X65" s="10">
        <f>VLOOKUP($A65,[1]!Table_Query_from_dpiorsnet5[#All],14,0)+VLOOKUP(A65,[1]!Table_Query_from_dpiorsnet5[[#All],[StateIssuedID]:[SpAssess]],15,0)</f>
        <v>0</v>
      </c>
      <c r="Y65" s="10">
        <f>VLOOKUP($A65,[1]!Table_Query_from_dpiorsnet5[#All],16,0)</f>
        <v>0</v>
      </c>
      <c r="Z65" s="10">
        <f t="shared" si="1"/>
        <v>98.32</v>
      </c>
      <c r="AA65" s="6">
        <v>1584920.61</v>
      </c>
      <c r="AB65" s="6">
        <v>0</v>
      </c>
      <c r="AC65" s="6">
        <v>2485450.7599999998</v>
      </c>
      <c r="AD65" s="6">
        <v>256146.31</v>
      </c>
      <c r="AE65" s="6">
        <v>0</v>
      </c>
      <c r="AF65" s="6">
        <f t="shared" si="2"/>
        <v>4326517.68</v>
      </c>
      <c r="AG65" s="6">
        <v>1520443.87</v>
      </c>
      <c r="AH65" s="6">
        <v>241791.69</v>
      </c>
      <c r="AI65" s="6">
        <v>91700.2</v>
      </c>
      <c r="AJ65" s="6">
        <v>218848.56</v>
      </c>
      <c r="AK65" s="6">
        <v>429163.65</v>
      </c>
      <c r="AL65" s="6">
        <v>376472.94</v>
      </c>
      <c r="AM65" s="6">
        <v>314583.3</v>
      </c>
      <c r="AN65" s="6">
        <v>0</v>
      </c>
      <c r="AO65" s="6">
        <v>167880.24</v>
      </c>
      <c r="AP65" s="6">
        <v>691841.12</v>
      </c>
      <c r="AQ65" s="6">
        <f t="shared" si="3"/>
        <v>4052725.5700000003</v>
      </c>
      <c r="AR65" s="6">
        <v>1779644.9</v>
      </c>
      <c r="AS65" s="10">
        <v>24711.74</v>
      </c>
      <c r="AT65" s="10">
        <v>17551.349999999999</v>
      </c>
      <c r="AU65" s="10">
        <f t="shared" si="4"/>
        <v>1918.1908536585365</v>
      </c>
      <c r="AV65" s="11">
        <v>593.64</v>
      </c>
      <c r="AW65" s="12"/>
      <c r="AX65" s="10"/>
    </row>
    <row r="66" spans="1:50" x14ac:dyDescent="0.2">
      <c r="A66" s="14" t="s">
        <v>216</v>
      </c>
      <c r="B66" s="14" t="s">
        <v>401</v>
      </c>
      <c r="C66" s="6">
        <v>1</v>
      </c>
      <c r="D66" s="6">
        <v>25</v>
      </c>
      <c r="E66" s="6">
        <v>23</v>
      </c>
      <c r="F66" s="6">
        <v>116</v>
      </c>
      <c r="G66" s="6">
        <v>44</v>
      </c>
      <c r="H66" s="6">
        <v>76</v>
      </c>
      <c r="I66" s="6">
        <v>259</v>
      </c>
      <c r="J66" s="6">
        <v>284</v>
      </c>
      <c r="K66" s="10">
        <v>0</v>
      </c>
      <c r="L66" s="10">
        <v>21.02</v>
      </c>
      <c r="M66" s="10">
        <v>115.14</v>
      </c>
      <c r="N66" s="10">
        <v>40.29</v>
      </c>
      <c r="O66" s="10">
        <v>82.8</v>
      </c>
      <c r="P66" s="10">
        <v>259.25</v>
      </c>
      <c r="Q66" s="6">
        <f>VLOOKUP($A66,[1]!Table_Query_from_dpiorsnet5[#All],6,0)</f>
        <v>16825305</v>
      </c>
      <c r="R66" s="6">
        <f t="shared" si="0"/>
        <v>64963</v>
      </c>
      <c r="S66" s="10">
        <f>VLOOKUP($A66,[1]!Table_Query_from_dpiorsnet5[#All],8,0)</f>
        <v>70.849999999999994</v>
      </c>
      <c r="T66" s="10">
        <f>VLOOKUP($A66,[1]!Table_Query_from_dpiorsnet5[#All],10,0)</f>
        <v>1.19</v>
      </c>
      <c r="U66" s="10">
        <v>0</v>
      </c>
      <c r="V66" s="10">
        <f>VLOOKUP($A66,[1]!Table_Query_from_dpiorsnet5[#All],12,0)</f>
        <v>11.03</v>
      </c>
      <c r="W66" s="10">
        <f>VLOOKUP($A66,[1]!Table_Query_from_dpiorsnet5[#All],13,0)</f>
        <v>2.4500000000000002</v>
      </c>
      <c r="X66" s="10">
        <f>VLOOKUP($A66,[1]!Table_Query_from_dpiorsnet5[#All],14,0)+VLOOKUP(A66,[1]!Table_Query_from_dpiorsnet5[[#All],[StateIssuedID]:[SpAssess]],15,0)</f>
        <v>11.64</v>
      </c>
      <c r="Y66" s="10">
        <f>VLOOKUP($A66,[1]!Table_Query_from_dpiorsnet5[#All],16,0)</f>
        <v>0</v>
      </c>
      <c r="Z66" s="10">
        <f t="shared" si="1"/>
        <v>97.16</v>
      </c>
      <c r="AA66" s="6">
        <v>1472465.14</v>
      </c>
      <c r="AB66" s="6">
        <v>0</v>
      </c>
      <c r="AC66" s="6">
        <v>2751639.33</v>
      </c>
      <c r="AD66" s="6">
        <v>296181.5</v>
      </c>
      <c r="AE66" s="6">
        <v>0</v>
      </c>
      <c r="AF66" s="6">
        <f t="shared" si="2"/>
        <v>4520285.97</v>
      </c>
      <c r="AG66" s="6">
        <v>1631570.22</v>
      </c>
      <c r="AH66" s="6">
        <v>261544.41</v>
      </c>
      <c r="AI66" s="6">
        <v>168560.15</v>
      </c>
      <c r="AJ66" s="6">
        <v>259605.62</v>
      </c>
      <c r="AK66" s="6">
        <v>488115.67</v>
      </c>
      <c r="AL66" s="6">
        <v>458826.86</v>
      </c>
      <c r="AM66" s="6">
        <v>297616.38</v>
      </c>
      <c r="AN66" s="6">
        <v>0</v>
      </c>
      <c r="AO66" s="6">
        <v>170686.5</v>
      </c>
      <c r="AP66" s="6">
        <v>381690.64</v>
      </c>
      <c r="AQ66" s="6">
        <f t="shared" si="3"/>
        <v>4118216.4499999997</v>
      </c>
      <c r="AR66" s="6">
        <v>1752939.45</v>
      </c>
      <c r="AS66" s="10">
        <v>15885.12</v>
      </c>
      <c r="AT66" s="10">
        <v>12606.45</v>
      </c>
      <c r="AU66" s="10">
        <f t="shared" si="4"/>
        <v>1147.989893924783</v>
      </c>
      <c r="AV66" s="11">
        <v>422.89</v>
      </c>
      <c r="AW66" s="12"/>
      <c r="AX66" s="10"/>
    </row>
    <row r="67" spans="1:50" x14ac:dyDescent="0.2">
      <c r="A67" s="14" t="s">
        <v>217</v>
      </c>
      <c r="B67" s="14" t="s">
        <v>402</v>
      </c>
      <c r="C67" s="6">
        <v>1</v>
      </c>
      <c r="D67" s="6">
        <v>1</v>
      </c>
      <c r="E67" s="6">
        <v>15</v>
      </c>
      <c r="F67" s="6">
        <v>118</v>
      </c>
      <c r="G67" s="6">
        <v>29</v>
      </c>
      <c r="H67" s="6">
        <v>58</v>
      </c>
      <c r="I67" s="6">
        <v>220</v>
      </c>
      <c r="J67" s="6">
        <v>221</v>
      </c>
      <c r="K67" s="10">
        <v>0</v>
      </c>
      <c r="L67" s="10">
        <v>18.39</v>
      </c>
      <c r="M67" s="10">
        <v>117.03</v>
      </c>
      <c r="N67" s="10">
        <v>19.09</v>
      </c>
      <c r="O67" s="10">
        <v>67.27</v>
      </c>
      <c r="P67" s="10">
        <v>221.78000000000003</v>
      </c>
      <c r="Q67" s="6">
        <f>VLOOKUP($A67,[1]!Table_Query_from_dpiorsnet5[#All],6,0)</f>
        <v>16122247</v>
      </c>
      <c r="R67" s="6">
        <f t="shared" si="0"/>
        <v>73283</v>
      </c>
      <c r="S67" s="10">
        <f>VLOOKUP($A67,[1]!Table_Query_from_dpiorsnet5[#All],8,0)</f>
        <v>69.92</v>
      </c>
      <c r="T67" s="10">
        <f>VLOOKUP($A67,[1]!Table_Query_from_dpiorsnet5[#All],10,0)</f>
        <v>0</v>
      </c>
      <c r="U67" s="10">
        <v>0</v>
      </c>
      <c r="V67" s="10">
        <f>VLOOKUP($A67,[1]!Table_Query_from_dpiorsnet5[#All],12,0)</f>
        <v>3</v>
      </c>
      <c r="W67" s="10">
        <f>VLOOKUP($A67,[1]!Table_Query_from_dpiorsnet5[#All],13,0)</f>
        <v>0</v>
      </c>
      <c r="X67" s="10">
        <f>VLOOKUP($A67,[1]!Table_Query_from_dpiorsnet5[#All],14,0)+VLOOKUP(A67,[1]!Table_Query_from_dpiorsnet5[[#All],[StateIssuedID]:[SpAssess]],15,0)</f>
        <v>9.99</v>
      </c>
      <c r="Y67" s="10">
        <f>VLOOKUP($A67,[1]!Table_Query_from_dpiorsnet5[#All],16,0)</f>
        <v>31.97</v>
      </c>
      <c r="Z67" s="10">
        <f t="shared" si="1"/>
        <v>114.88</v>
      </c>
      <c r="AA67" s="6">
        <v>1254001.18</v>
      </c>
      <c r="AB67" s="6">
        <v>1816.12</v>
      </c>
      <c r="AC67" s="6">
        <v>2426114.81</v>
      </c>
      <c r="AD67" s="6">
        <v>314702.63</v>
      </c>
      <c r="AE67" s="6">
        <v>320932.49</v>
      </c>
      <c r="AF67" s="6">
        <f t="shared" si="2"/>
        <v>4317567.2300000004</v>
      </c>
      <c r="AG67" s="6">
        <v>1540404.31</v>
      </c>
      <c r="AH67" s="6">
        <v>124970.1</v>
      </c>
      <c r="AI67" s="6">
        <v>178622.24</v>
      </c>
      <c r="AJ67" s="6">
        <v>296351.90999999997</v>
      </c>
      <c r="AK67" s="6">
        <v>315966.93</v>
      </c>
      <c r="AL67" s="6">
        <v>401908.21</v>
      </c>
      <c r="AM67" s="6">
        <v>364640.94</v>
      </c>
      <c r="AN67" s="6">
        <v>0</v>
      </c>
      <c r="AO67" s="6">
        <v>189372.85</v>
      </c>
      <c r="AP67" s="6">
        <v>614508.52</v>
      </c>
      <c r="AQ67" s="6">
        <f t="shared" si="3"/>
        <v>4026746.0100000002</v>
      </c>
      <c r="AR67" s="6">
        <v>1240947.22</v>
      </c>
      <c r="AS67" s="10">
        <v>18156.490000000002</v>
      </c>
      <c r="AT67" s="10">
        <v>12887.65</v>
      </c>
      <c r="AU67" s="10">
        <f t="shared" si="4"/>
        <v>1644.156100640274</v>
      </c>
      <c r="AV67" s="11">
        <v>880</v>
      </c>
      <c r="AW67" s="12"/>
      <c r="AX67" s="10"/>
    </row>
    <row r="68" spans="1:50" x14ac:dyDescent="0.2">
      <c r="A68" s="14" t="s">
        <v>218</v>
      </c>
      <c r="B68" s="14" t="s">
        <v>403</v>
      </c>
      <c r="C68" s="6">
        <v>1</v>
      </c>
      <c r="D68" s="6">
        <v>22</v>
      </c>
      <c r="E68" s="6">
        <v>14</v>
      </c>
      <c r="F68" s="6">
        <v>101</v>
      </c>
      <c r="G68" s="6">
        <v>42</v>
      </c>
      <c r="H68" s="6">
        <v>87</v>
      </c>
      <c r="I68" s="6">
        <v>244</v>
      </c>
      <c r="J68" s="6">
        <v>266</v>
      </c>
      <c r="K68" s="10">
        <v>6.43</v>
      </c>
      <c r="L68" s="10">
        <v>19.2</v>
      </c>
      <c r="M68" s="10">
        <v>109.4</v>
      </c>
      <c r="N68" s="10">
        <v>52.16</v>
      </c>
      <c r="O68" s="10">
        <v>71.790000000000006</v>
      </c>
      <c r="P68" s="10">
        <v>258.98</v>
      </c>
      <c r="Q68" s="6">
        <f>VLOOKUP($A68,[1]!Table_Query_from_dpiorsnet5[#All],6,0)</f>
        <v>13226534</v>
      </c>
      <c r="R68" s="6">
        <f t="shared" si="0"/>
        <v>54207</v>
      </c>
      <c r="S68" s="10">
        <f>VLOOKUP($A68,[1]!Table_Query_from_dpiorsnet5[#All],8,0)</f>
        <v>70</v>
      </c>
      <c r="T68" s="10">
        <f>VLOOKUP($A68,[1]!Table_Query_from_dpiorsnet5[#All],10,0)</f>
        <v>0</v>
      </c>
      <c r="U68" s="10">
        <v>0</v>
      </c>
      <c r="V68" s="10">
        <f>VLOOKUP($A68,[1]!Table_Query_from_dpiorsnet5[#All],12,0)</f>
        <v>0</v>
      </c>
      <c r="W68" s="10">
        <f>VLOOKUP($A68,[1]!Table_Query_from_dpiorsnet5[#All],13,0)</f>
        <v>3</v>
      </c>
      <c r="X68" s="10">
        <f>VLOOKUP($A68,[1]!Table_Query_from_dpiorsnet5[#All],14,0)+VLOOKUP(A68,[1]!Table_Query_from_dpiorsnet5[[#All],[StateIssuedID]:[SpAssess]],15,0)</f>
        <v>15</v>
      </c>
      <c r="Y68" s="10">
        <f>VLOOKUP($A68,[1]!Table_Query_from_dpiorsnet5[#All],16,0)</f>
        <v>0</v>
      </c>
      <c r="Z68" s="10">
        <f t="shared" si="1"/>
        <v>88</v>
      </c>
      <c r="AA68" s="6">
        <v>1501950.03</v>
      </c>
      <c r="AB68" s="6">
        <v>157985.76999999999</v>
      </c>
      <c r="AC68" s="6">
        <v>2688820.41</v>
      </c>
      <c r="AD68" s="6">
        <v>319213.44</v>
      </c>
      <c r="AE68" s="6">
        <v>5830</v>
      </c>
      <c r="AF68" s="6">
        <f t="shared" si="2"/>
        <v>4673799.6500000004</v>
      </c>
      <c r="AG68" s="6">
        <v>1830853.15</v>
      </c>
      <c r="AH68" s="6">
        <v>142023.32999999999</v>
      </c>
      <c r="AI68" s="6">
        <v>558154.85</v>
      </c>
      <c r="AJ68" s="6">
        <v>131272.64000000001</v>
      </c>
      <c r="AK68" s="6">
        <v>437664.37</v>
      </c>
      <c r="AL68" s="6">
        <v>363776.09</v>
      </c>
      <c r="AM68" s="6">
        <v>574563.31000000006</v>
      </c>
      <c r="AN68" s="6">
        <v>0</v>
      </c>
      <c r="AO68" s="6">
        <v>338600.06</v>
      </c>
      <c r="AP68" s="6">
        <v>35646.19</v>
      </c>
      <c r="AQ68" s="6">
        <f t="shared" si="3"/>
        <v>4412553.99</v>
      </c>
      <c r="AR68" s="6">
        <v>1782997.19</v>
      </c>
      <c r="AS68" s="10">
        <v>17038.2</v>
      </c>
      <c r="AT68" s="10">
        <v>13374.56</v>
      </c>
      <c r="AU68" s="10">
        <f t="shared" si="4"/>
        <v>2218.5624758668623</v>
      </c>
      <c r="AV68" s="11">
        <v>701.38</v>
      </c>
      <c r="AW68" s="12"/>
      <c r="AX68" s="10"/>
    </row>
    <row r="69" spans="1:50" x14ac:dyDescent="0.2">
      <c r="A69" s="14" t="s">
        <v>320</v>
      </c>
      <c r="B69" s="14" t="s">
        <v>404</v>
      </c>
      <c r="C69" s="6">
        <v>1</v>
      </c>
      <c r="D69" s="6">
        <v>26</v>
      </c>
      <c r="E69" s="6">
        <v>29</v>
      </c>
      <c r="F69" s="6">
        <v>173</v>
      </c>
      <c r="G69" s="6">
        <v>54</v>
      </c>
      <c r="H69" s="6">
        <v>108</v>
      </c>
      <c r="I69" s="6">
        <v>364</v>
      </c>
      <c r="J69" s="6">
        <v>390</v>
      </c>
      <c r="K69" s="10">
        <v>0</v>
      </c>
      <c r="L69" s="10">
        <v>27.48</v>
      </c>
      <c r="M69" s="10">
        <v>179.6</v>
      </c>
      <c r="N69" s="10">
        <v>58.49</v>
      </c>
      <c r="O69" s="10">
        <v>98.63</v>
      </c>
      <c r="P69" s="10">
        <v>364.2</v>
      </c>
      <c r="Q69" s="6">
        <f>VLOOKUP($A69,[1]!Table_Query_from_dpiorsnet5[#All],6,0)</f>
        <v>25112837</v>
      </c>
      <c r="R69" s="6">
        <f t="shared" si="0"/>
        <v>68991</v>
      </c>
      <c r="S69" s="10">
        <f>VLOOKUP($A69,[1]!Table_Query_from_dpiorsnet5[#All],8,0)</f>
        <v>70</v>
      </c>
      <c r="T69" s="10">
        <f>VLOOKUP($A69,[1]!Table_Query_from_dpiorsnet5[#All],10,0)</f>
        <v>3.58</v>
      </c>
      <c r="U69" s="10">
        <v>0</v>
      </c>
      <c r="V69" s="10">
        <f>VLOOKUP($A69,[1]!Table_Query_from_dpiorsnet5[#All],12,0)</f>
        <v>9.3000000000000007</v>
      </c>
      <c r="W69" s="10">
        <f>VLOOKUP($A69,[1]!Table_Query_from_dpiorsnet5[#All],13,0)</f>
        <v>0</v>
      </c>
      <c r="X69" s="10">
        <f>VLOOKUP($A69,[1]!Table_Query_from_dpiorsnet5[#All],14,0)+VLOOKUP(A69,[1]!Table_Query_from_dpiorsnet5[[#All],[StateIssuedID]:[SpAssess]],15,0)</f>
        <v>10</v>
      </c>
      <c r="Y69" s="10">
        <f>VLOOKUP($A69,[1]!Table_Query_from_dpiorsnet5[#All],16,0)</f>
        <v>0</v>
      </c>
      <c r="Z69" s="10">
        <f t="shared" si="1"/>
        <v>92.88</v>
      </c>
      <c r="AA69" s="6">
        <v>2016117.28</v>
      </c>
      <c r="AB69" s="6">
        <v>9.7100000000000009</v>
      </c>
      <c r="AC69" s="6">
        <v>3597742.36</v>
      </c>
      <c r="AD69" s="6">
        <v>217440.19</v>
      </c>
      <c r="AE69" s="6">
        <v>5419.33</v>
      </c>
      <c r="AF69" s="6">
        <f t="shared" si="2"/>
        <v>5836728.8700000001</v>
      </c>
      <c r="AG69" s="6">
        <v>3045026.13</v>
      </c>
      <c r="AH69" s="6">
        <v>207141.71</v>
      </c>
      <c r="AI69" s="6">
        <v>533999.16</v>
      </c>
      <c r="AJ69" s="6">
        <v>262751.08</v>
      </c>
      <c r="AK69" s="6">
        <v>587922.30000000005</v>
      </c>
      <c r="AL69" s="6">
        <v>386763.52000000002</v>
      </c>
      <c r="AM69" s="6">
        <v>634554.56999999995</v>
      </c>
      <c r="AN69" s="6">
        <v>0</v>
      </c>
      <c r="AO69" s="6">
        <v>30000</v>
      </c>
      <c r="AP69" s="6">
        <v>95766.31</v>
      </c>
      <c r="AQ69" s="6">
        <f t="shared" si="3"/>
        <v>5783924.7800000003</v>
      </c>
      <c r="AR69" s="6">
        <v>1839731.97</v>
      </c>
      <c r="AS69" s="10">
        <v>15881.18</v>
      </c>
      <c r="AT69" s="10">
        <v>13793.53</v>
      </c>
      <c r="AU69" s="10">
        <f t="shared" si="4"/>
        <v>1742.3244645799011</v>
      </c>
      <c r="AV69" s="11">
        <v>1321</v>
      </c>
      <c r="AW69" s="12"/>
      <c r="AX69" s="10"/>
    </row>
    <row r="70" spans="1:50" x14ac:dyDescent="0.2">
      <c r="A70" s="14" t="s">
        <v>219</v>
      </c>
      <c r="B70" s="14" t="s">
        <v>405</v>
      </c>
      <c r="C70" s="6">
        <v>1</v>
      </c>
      <c r="D70" s="6">
        <v>15</v>
      </c>
      <c r="E70" s="6">
        <v>21</v>
      </c>
      <c r="F70" s="6">
        <v>117</v>
      </c>
      <c r="G70" s="6">
        <v>44</v>
      </c>
      <c r="H70" s="6">
        <v>69</v>
      </c>
      <c r="I70" s="6">
        <v>251</v>
      </c>
      <c r="J70" s="6">
        <v>266</v>
      </c>
      <c r="K70" s="10">
        <v>0</v>
      </c>
      <c r="L70" s="10">
        <v>25.6</v>
      </c>
      <c r="M70" s="10">
        <v>113.91</v>
      </c>
      <c r="N70" s="10">
        <v>35.119999999999997</v>
      </c>
      <c r="O70" s="10">
        <v>66.69</v>
      </c>
      <c r="P70" s="10">
        <v>241.32</v>
      </c>
      <c r="Q70" s="6">
        <f>VLOOKUP($A70,[1]!Table_Query_from_dpiorsnet5[#All],6,0)</f>
        <v>16045061</v>
      </c>
      <c r="R70" s="6">
        <f t="shared" si="0"/>
        <v>63925</v>
      </c>
      <c r="S70" s="10">
        <f>VLOOKUP($A70,[1]!Table_Query_from_dpiorsnet5[#All],8,0)</f>
        <v>60</v>
      </c>
      <c r="T70" s="10">
        <f>VLOOKUP($A70,[1]!Table_Query_from_dpiorsnet5[#All],10,0)</f>
        <v>0</v>
      </c>
      <c r="U70" s="10">
        <v>0</v>
      </c>
      <c r="V70" s="10">
        <f>VLOOKUP($A70,[1]!Table_Query_from_dpiorsnet5[#All],12,0)</f>
        <v>0</v>
      </c>
      <c r="W70" s="10">
        <f>VLOOKUP($A70,[1]!Table_Query_from_dpiorsnet5[#All],13,0)</f>
        <v>3</v>
      </c>
      <c r="X70" s="10">
        <f>VLOOKUP($A70,[1]!Table_Query_from_dpiorsnet5[#All],14,0)+VLOOKUP(A70,[1]!Table_Query_from_dpiorsnet5[[#All],[StateIssuedID]:[SpAssess]],15,0)</f>
        <v>3</v>
      </c>
      <c r="Y70" s="10">
        <f>VLOOKUP($A70,[1]!Table_Query_from_dpiorsnet5[#All],16,0)</f>
        <v>15</v>
      </c>
      <c r="Z70" s="10">
        <f t="shared" si="1"/>
        <v>81</v>
      </c>
      <c r="AA70" s="6">
        <v>1064051.3899999999</v>
      </c>
      <c r="AB70" s="6">
        <v>0</v>
      </c>
      <c r="AC70" s="6">
        <v>2824902.29</v>
      </c>
      <c r="AD70" s="6">
        <v>193104.05</v>
      </c>
      <c r="AE70" s="6">
        <v>0</v>
      </c>
      <c r="AF70" s="6">
        <f t="shared" si="2"/>
        <v>4082057.7299999995</v>
      </c>
      <c r="AG70" s="6">
        <v>1390790.96</v>
      </c>
      <c r="AH70" s="6">
        <v>207451.05</v>
      </c>
      <c r="AI70" s="6">
        <v>481387.08</v>
      </c>
      <c r="AJ70" s="6">
        <v>244686.42</v>
      </c>
      <c r="AK70" s="6">
        <v>456133.1</v>
      </c>
      <c r="AL70" s="6">
        <v>622802.56000000006</v>
      </c>
      <c r="AM70" s="6">
        <v>212480.33</v>
      </c>
      <c r="AN70" s="6">
        <v>0</v>
      </c>
      <c r="AO70" s="6">
        <v>127257.08</v>
      </c>
      <c r="AP70" s="6">
        <v>398912.39</v>
      </c>
      <c r="AQ70" s="6">
        <f t="shared" si="3"/>
        <v>4141900.9700000007</v>
      </c>
      <c r="AR70" s="6">
        <v>1460310.4</v>
      </c>
      <c r="AS70" s="10">
        <v>17163.52</v>
      </c>
      <c r="AT70" s="10">
        <v>14102.65</v>
      </c>
      <c r="AU70" s="10">
        <f t="shared" si="4"/>
        <v>880.49200232057012</v>
      </c>
      <c r="AV70" s="11">
        <v>414</v>
      </c>
      <c r="AW70" s="12"/>
      <c r="AX70" s="10"/>
    </row>
    <row r="71" spans="1:50" x14ac:dyDescent="0.2">
      <c r="A71" s="14" t="s">
        <v>220</v>
      </c>
      <c r="B71" s="14" t="s">
        <v>406</v>
      </c>
      <c r="C71" s="6">
        <v>1</v>
      </c>
      <c r="D71" s="6">
        <v>5</v>
      </c>
      <c r="E71" s="6">
        <v>10</v>
      </c>
      <c r="F71" s="6">
        <v>58</v>
      </c>
      <c r="G71" s="6">
        <v>18</v>
      </c>
      <c r="H71" s="6">
        <v>31</v>
      </c>
      <c r="I71" s="6">
        <v>117</v>
      </c>
      <c r="J71" s="6">
        <v>122</v>
      </c>
      <c r="K71" s="10">
        <v>0</v>
      </c>
      <c r="L71" s="10">
        <v>11</v>
      </c>
      <c r="M71" s="10">
        <v>52.21</v>
      </c>
      <c r="N71" s="10">
        <v>15.64</v>
      </c>
      <c r="O71" s="10">
        <v>35.07</v>
      </c>
      <c r="P71" s="10">
        <v>113.91999999999999</v>
      </c>
      <c r="Q71" s="6">
        <f>VLOOKUP($A71,[1]!Table_Query_from_dpiorsnet5[#All],6,0)</f>
        <v>12184054</v>
      </c>
      <c r="R71" s="6">
        <f t="shared" si="0"/>
        <v>104137</v>
      </c>
      <c r="S71" s="10">
        <f>VLOOKUP($A71,[1]!Table_Query_from_dpiorsnet5[#All],8,0)</f>
        <v>65.55</v>
      </c>
      <c r="T71" s="10">
        <f>VLOOKUP($A71,[1]!Table_Query_from_dpiorsnet5[#All],10,0)</f>
        <v>3.61</v>
      </c>
      <c r="U71" s="10">
        <v>0</v>
      </c>
      <c r="V71" s="10">
        <f>VLOOKUP($A71,[1]!Table_Query_from_dpiorsnet5[#All],12,0)</f>
        <v>4.47</v>
      </c>
      <c r="W71" s="10">
        <f>VLOOKUP($A71,[1]!Table_Query_from_dpiorsnet5[#All],13,0)</f>
        <v>2.0499999999999998</v>
      </c>
      <c r="X71" s="10">
        <f>VLOOKUP($A71,[1]!Table_Query_from_dpiorsnet5[#All],14,0)+VLOOKUP(A71,[1]!Table_Query_from_dpiorsnet5[[#All],[StateIssuedID]:[SpAssess]],15,0)</f>
        <v>8.57</v>
      </c>
      <c r="Y71" s="10">
        <f>VLOOKUP($A71,[1]!Table_Query_from_dpiorsnet5[#All],16,0)</f>
        <v>24.62</v>
      </c>
      <c r="Z71" s="10">
        <f t="shared" si="1"/>
        <v>108.87</v>
      </c>
      <c r="AA71" s="6">
        <v>1121153.6299999999</v>
      </c>
      <c r="AB71" s="6">
        <v>0</v>
      </c>
      <c r="AC71" s="6">
        <v>1399614.78</v>
      </c>
      <c r="AD71" s="6">
        <v>237479.31</v>
      </c>
      <c r="AE71" s="6">
        <v>0</v>
      </c>
      <c r="AF71" s="6">
        <f t="shared" ref="AF71:AF134" si="5">SUM(AA71:AE71)</f>
        <v>2758247.72</v>
      </c>
      <c r="AG71" s="6">
        <v>1244822.47</v>
      </c>
      <c r="AH71" s="6">
        <v>159103.07999999999</v>
      </c>
      <c r="AI71" s="6">
        <v>289603.76</v>
      </c>
      <c r="AJ71" s="6">
        <v>137077.24</v>
      </c>
      <c r="AK71" s="6">
        <v>283584.69</v>
      </c>
      <c r="AL71" s="6">
        <v>271464.55</v>
      </c>
      <c r="AM71" s="6">
        <v>342813.75</v>
      </c>
      <c r="AN71" s="6">
        <v>0</v>
      </c>
      <c r="AO71" s="6">
        <v>119485.51</v>
      </c>
      <c r="AP71" s="6">
        <v>123694.71</v>
      </c>
      <c r="AQ71" s="6">
        <f t="shared" ref="AQ71:AQ134" si="6">SUM(AG71:AP71)</f>
        <v>2971649.76</v>
      </c>
      <c r="AR71" s="6">
        <v>1073608.07</v>
      </c>
      <c r="AS71" s="10">
        <v>26085.41</v>
      </c>
      <c r="AT71" s="10">
        <v>20941.5</v>
      </c>
      <c r="AU71" s="10">
        <f t="shared" si="4"/>
        <v>3009.2499122191016</v>
      </c>
      <c r="AV71" s="11">
        <v>497.5</v>
      </c>
      <c r="AW71" s="12"/>
      <c r="AX71" s="10"/>
    </row>
    <row r="72" spans="1:50" x14ac:dyDescent="0.2">
      <c r="A72" s="14" t="s">
        <v>221</v>
      </c>
      <c r="B72" s="14" t="s">
        <v>407</v>
      </c>
      <c r="C72" s="6">
        <v>1</v>
      </c>
      <c r="D72" s="6">
        <v>16</v>
      </c>
      <c r="E72" s="6">
        <v>24</v>
      </c>
      <c r="F72" s="6">
        <v>141</v>
      </c>
      <c r="G72" s="6">
        <v>41</v>
      </c>
      <c r="H72" s="6">
        <v>83</v>
      </c>
      <c r="I72" s="6">
        <v>289</v>
      </c>
      <c r="J72" s="6">
        <v>305</v>
      </c>
      <c r="K72" s="10">
        <v>0</v>
      </c>
      <c r="L72" s="10">
        <v>30.3</v>
      </c>
      <c r="M72" s="10">
        <v>133.38999999999999</v>
      </c>
      <c r="N72" s="10">
        <v>48.19</v>
      </c>
      <c r="O72" s="10">
        <v>80.14</v>
      </c>
      <c r="P72" s="10">
        <v>292.02</v>
      </c>
      <c r="Q72" s="6">
        <f>VLOOKUP($A72,[1]!Table_Query_from_dpiorsnet5[#All],6,0)</f>
        <v>17556127</v>
      </c>
      <c r="R72" s="6">
        <f t="shared" ref="R72:R135" si="7">ROUND(Q72/I72,0)</f>
        <v>60748</v>
      </c>
      <c r="S72" s="10">
        <f>VLOOKUP($A72,[1]!Table_Query_from_dpiorsnet5[#All],8,0)</f>
        <v>70</v>
      </c>
      <c r="T72" s="10">
        <f>VLOOKUP($A72,[1]!Table_Query_from_dpiorsnet5[#All],10,0)</f>
        <v>0</v>
      </c>
      <c r="U72" s="10">
        <v>0</v>
      </c>
      <c r="V72" s="10">
        <f>VLOOKUP($A72,[1]!Table_Query_from_dpiorsnet5[#All],12,0)</f>
        <v>12</v>
      </c>
      <c r="W72" s="10">
        <f>VLOOKUP($A72,[1]!Table_Query_from_dpiorsnet5[#All],13,0)</f>
        <v>3</v>
      </c>
      <c r="X72" s="10">
        <f>VLOOKUP($A72,[1]!Table_Query_from_dpiorsnet5[#All],14,0)+VLOOKUP(A72,[1]!Table_Query_from_dpiorsnet5[[#All],[StateIssuedID]:[SpAssess]],15,0)</f>
        <v>10</v>
      </c>
      <c r="Y72" s="10">
        <f>VLOOKUP($A72,[1]!Table_Query_from_dpiorsnet5[#All],16,0)</f>
        <v>0</v>
      </c>
      <c r="Z72" s="10">
        <f t="shared" ref="Z72:Z135" si="8">SUM(S72:Y72)</f>
        <v>95</v>
      </c>
      <c r="AA72" s="6">
        <v>1653752.65</v>
      </c>
      <c r="AB72" s="6">
        <v>0</v>
      </c>
      <c r="AC72" s="6">
        <v>3083465.3</v>
      </c>
      <c r="AD72" s="6">
        <v>167823.79</v>
      </c>
      <c r="AE72" s="6">
        <v>1840</v>
      </c>
      <c r="AF72" s="6">
        <f t="shared" si="5"/>
        <v>4906881.7399999993</v>
      </c>
      <c r="AG72" s="6">
        <v>2186939.06</v>
      </c>
      <c r="AH72" s="6">
        <v>360446.67</v>
      </c>
      <c r="AI72" s="6">
        <v>425083.55</v>
      </c>
      <c r="AJ72" s="6">
        <v>302946.44</v>
      </c>
      <c r="AK72" s="6">
        <v>305271.11</v>
      </c>
      <c r="AL72" s="6">
        <v>677279.98</v>
      </c>
      <c r="AM72" s="6">
        <v>270094.53999999998</v>
      </c>
      <c r="AN72" s="6">
        <v>0</v>
      </c>
      <c r="AO72" s="6">
        <v>242983.86</v>
      </c>
      <c r="AP72" s="6">
        <v>155669.76999999999</v>
      </c>
      <c r="AQ72" s="6">
        <f t="shared" si="6"/>
        <v>4926714.9799999995</v>
      </c>
      <c r="AR72" s="6">
        <v>791289.14</v>
      </c>
      <c r="AS72" s="10">
        <v>16871.16</v>
      </c>
      <c r="AT72" s="10">
        <v>14581.08</v>
      </c>
      <c r="AU72" s="10">
        <f t="shared" ref="AU72:AU135" si="9">AM72/P72</f>
        <v>924.91795082528597</v>
      </c>
      <c r="AV72" s="11">
        <v>426</v>
      </c>
      <c r="AW72" s="12"/>
      <c r="AX72" s="10"/>
    </row>
    <row r="73" spans="1:50" x14ac:dyDescent="0.2">
      <c r="A73" s="14" t="s">
        <v>222</v>
      </c>
      <c r="B73" s="14" t="s">
        <v>408</v>
      </c>
      <c r="C73" s="6">
        <v>1</v>
      </c>
      <c r="D73" s="6">
        <v>2</v>
      </c>
      <c r="E73" s="6">
        <v>25</v>
      </c>
      <c r="F73" s="6">
        <v>117</v>
      </c>
      <c r="G73" s="6">
        <v>34</v>
      </c>
      <c r="H73" s="6">
        <v>74</v>
      </c>
      <c r="I73" s="6">
        <v>250</v>
      </c>
      <c r="J73" s="6">
        <v>252</v>
      </c>
      <c r="K73" s="10">
        <v>0</v>
      </c>
      <c r="L73" s="10">
        <v>22.12</v>
      </c>
      <c r="M73" s="10">
        <v>110.59</v>
      </c>
      <c r="N73" s="10">
        <v>37.07</v>
      </c>
      <c r="O73" s="10">
        <v>68.180000000000007</v>
      </c>
      <c r="P73" s="10">
        <v>237.96</v>
      </c>
      <c r="Q73" s="6">
        <f>VLOOKUP($A73,[1]!Table_Query_from_dpiorsnet5[#All],6,0)</f>
        <v>12605308</v>
      </c>
      <c r="R73" s="6">
        <f t="shared" si="7"/>
        <v>50421</v>
      </c>
      <c r="S73" s="10">
        <f>VLOOKUP($A73,[1]!Table_Query_from_dpiorsnet5[#All],8,0)</f>
        <v>65.679999999999993</v>
      </c>
      <c r="T73" s="10">
        <f>VLOOKUP($A73,[1]!Table_Query_from_dpiorsnet5[#All],10,0)</f>
        <v>0</v>
      </c>
      <c r="U73" s="10">
        <v>0</v>
      </c>
      <c r="V73" s="10">
        <f>VLOOKUP($A73,[1]!Table_Query_from_dpiorsnet5[#All],12,0)</f>
        <v>9.8000000000000007</v>
      </c>
      <c r="W73" s="10">
        <f>VLOOKUP($A73,[1]!Table_Query_from_dpiorsnet5[#All],13,0)</f>
        <v>0</v>
      </c>
      <c r="X73" s="10">
        <f>VLOOKUP($A73,[1]!Table_Query_from_dpiorsnet5[#All],14,0)+VLOOKUP(A73,[1]!Table_Query_from_dpiorsnet5[[#All],[StateIssuedID]:[SpAssess]],15,0)</f>
        <v>9.52</v>
      </c>
      <c r="Y73" s="10">
        <f>VLOOKUP($A73,[1]!Table_Query_from_dpiorsnet5[#All],16,0)</f>
        <v>0</v>
      </c>
      <c r="Z73" s="10">
        <f t="shared" si="8"/>
        <v>84.999999999999986</v>
      </c>
      <c r="AA73" s="6">
        <v>1233450.8700000001</v>
      </c>
      <c r="AB73" s="6">
        <v>0</v>
      </c>
      <c r="AC73" s="6">
        <v>3004032.92</v>
      </c>
      <c r="AD73" s="6">
        <v>172281.07</v>
      </c>
      <c r="AE73" s="6">
        <v>0</v>
      </c>
      <c r="AF73" s="6">
        <f t="shared" si="5"/>
        <v>4409764.8600000003</v>
      </c>
      <c r="AG73" s="6">
        <v>2043180.68</v>
      </c>
      <c r="AH73" s="6">
        <v>63438.01</v>
      </c>
      <c r="AI73" s="6">
        <v>244578.34</v>
      </c>
      <c r="AJ73" s="6">
        <v>294536.57</v>
      </c>
      <c r="AK73" s="6">
        <v>376543.6</v>
      </c>
      <c r="AL73" s="6">
        <v>274685.76</v>
      </c>
      <c r="AM73" s="6">
        <v>292915.24</v>
      </c>
      <c r="AN73" s="6">
        <v>0</v>
      </c>
      <c r="AO73" s="6">
        <v>165896.57</v>
      </c>
      <c r="AP73" s="6">
        <v>129789.18</v>
      </c>
      <c r="AQ73" s="6">
        <f t="shared" si="6"/>
        <v>3885563.95</v>
      </c>
      <c r="AR73" s="6">
        <v>2508329.4900000002</v>
      </c>
      <c r="AS73" s="10">
        <v>16328.64</v>
      </c>
      <c r="AT73" s="10">
        <v>13855.11</v>
      </c>
      <c r="AU73" s="10">
        <f t="shared" si="9"/>
        <v>1230.9431837283576</v>
      </c>
      <c r="AV73" s="11">
        <v>552.09</v>
      </c>
      <c r="AW73" s="12"/>
      <c r="AX73" s="10"/>
    </row>
    <row r="74" spans="1:50" x14ac:dyDescent="0.2">
      <c r="A74" s="14" t="s">
        <v>223</v>
      </c>
      <c r="B74" s="14" t="s">
        <v>409</v>
      </c>
      <c r="C74" s="6">
        <v>1</v>
      </c>
      <c r="D74" s="6">
        <v>12</v>
      </c>
      <c r="E74" s="6">
        <v>7</v>
      </c>
      <c r="F74" s="6">
        <v>41</v>
      </c>
      <c r="G74" s="6">
        <v>16</v>
      </c>
      <c r="H74" s="6">
        <v>35</v>
      </c>
      <c r="I74" s="6">
        <v>99</v>
      </c>
      <c r="J74" s="6">
        <v>111</v>
      </c>
      <c r="K74" s="10">
        <v>0.16</v>
      </c>
      <c r="L74" s="10">
        <v>7</v>
      </c>
      <c r="M74" s="10">
        <v>40.299999999999997</v>
      </c>
      <c r="N74" s="10">
        <v>16.77</v>
      </c>
      <c r="O74" s="10">
        <v>30</v>
      </c>
      <c r="P74" s="10">
        <v>94.22999999999999</v>
      </c>
      <c r="Q74" s="6">
        <f>VLOOKUP($A74,[1]!Table_Query_from_dpiorsnet5[#All],6,0)</f>
        <v>12823498</v>
      </c>
      <c r="R74" s="6">
        <f t="shared" si="7"/>
        <v>129530</v>
      </c>
      <c r="S74" s="10">
        <f>VLOOKUP($A74,[1]!Table_Query_from_dpiorsnet5[#All],8,0)</f>
        <v>70</v>
      </c>
      <c r="T74" s="10">
        <f>VLOOKUP($A74,[1]!Table_Query_from_dpiorsnet5[#All],10,0)</f>
        <v>2</v>
      </c>
      <c r="U74" s="10">
        <v>0</v>
      </c>
      <c r="V74" s="10">
        <f>VLOOKUP($A74,[1]!Table_Query_from_dpiorsnet5[#All],12,0)</f>
        <v>12</v>
      </c>
      <c r="W74" s="10">
        <f>VLOOKUP($A74,[1]!Table_Query_from_dpiorsnet5[#All],13,0)</f>
        <v>3</v>
      </c>
      <c r="X74" s="10">
        <f>VLOOKUP($A74,[1]!Table_Query_from_dpiorsnet5[#All],14,0)+VLOOKUP(A74,[1]!Table_Query_from_dpiorsnet5[[#All],[StateIssuedID]:[SpAssess]],15,0)</f>
        <v>5.2</v>
      </c>
      <c r="Y74" s="10">
        <f>VLOOKUP($A74,[1]!Table_Query_from_dpiorsnet5[#All],16,0)</f>
        <v>0</v>
      </c>
      <c r="Z74" s="10">
        <f t="shared" si="8"/>
        <v>92.2</v>
      </c>
      <c r="AA74" s="6">
        <v>1096972.3899999999</v>
      </c>
      <c r="AB74" s="6">
        <v>107.88</v>
      </c>
      <c r="AC74" s="6">
        <v>1316164.8799999999</v>
      </c>
      <c r="AD74" s="6">
        <v>199261.11</v>
      </c>
      <c r="AE74" s="6">
        <v>95136.25</v>
      </c>
      <c r="AF74" s="6">
        <f t="shared" si="5"/>
        <v>2707642.5099999993</v>
      </c>
      <c r="AG74" s="6">
        <v>1227117.8600000001</v>
      </c>
      <c r="AH74" s="6">
        <v>35267</v>
      </c>
      <c r="AI74" s="6">
        <v>229926.62</v>
      </c>
      <c r="AJ74" s="6">
        <v>110877.38</v>
      </c>
      <c r="AK74" s="6">
        <v>295405.49</v>
      </c>
      <c r="AL74" s="6">
        <v>247474.01</v>
      </c>
      <c r="AM74" s="6">
        <v>204805.75</v>
      </c>
      <c r="AN74" s="6">
        <v>0</v>
      </c>
      <c r="AO74" s="6">
        <v>73832.22</v>
      </c>
      <c r="AP74" s="6">
        <v>92839.39</v>
      </c>
      <c r="AQ74" s="6">
        <f t="shared" si="6"/>
        <v>2517545.7200000002</v>
      </c>
      <c r="AR74" s="6">
        <v>190096.79</v>
      </c>
      <c r="AS74" s="10">
        <v>26717.03</v>
      </c>
      <c r="AT74" s="10">
        <v>22774.79</v>
      </c>
      <c r="AU74" s="10">
        <f t="shared" si="9"/>
        <v>2173.4665180940256</v>
      </c>
      <c r="AV74" s="11">
        <v>605.37</v>
      </c>
      <c r="AW74" s="12"/>
      <c r="AX74" s="10"/>
    </row>
    <row r="75" spans="1:50" x14ac:dyDescent="0.2">
      <c r="A75" s="14" t="s">
        <v>224</v>
      </c>
      <c r="B75" s="14" t="s">
        <v>410</v>
      </c>
      <c r="C75" s="6">
        <v>1</v>
      </c>
      <c r="D75" s="6">
        <v>2</v>
      </c>
      <c r="E75" s="6">
        <v>27</v>
      </c>
      <c r="F75" s="6">
        <v>182</v>
      </c>
      <c r="G75" s="6">
        <v>68</v>
      </c>
      <c r="H75" s="6">
        <v>141</v>
      </c>
      <c r="I75" s="6">
        <v>418</v>
      </c>
      <c r="J75" s="6">
        <v>420</v>
      </c>
      <c r="K75" s="10">
        <v>1.23</v>
      </c>
      <c r="L75" s="10">
        <v>25.29</v>
      </c>
      <c r="M75" s="10">
        <v>187.33</v>
      </c>
      <c r="N75" s="10">
        <v>70.27</v>
      </c>
      <c r="O75" s="10">
        <v>150.11000000000001</v>
      </c>
      <c r="P75" s="10">
        <v>434.23</v>
      </c>
      <c r="Q75" s="6">
        <f>VLOOKUP($A75,[1]!Table_Query_from_dpiorsnet5[#All],6,0)</f>
        <v>19873568</v>
      </c>
      <c r="R75" s="6">
        <f t="shared" si="7"/>
        <v>47544</v>
      </c>
      <c r="S75" s="10">
        <f>VLOOKUP($A75,[1]!Table_Query_from_dpiorsnet5[#All],8,0)</f>
        <v>65</v>
      </c>
      <c r="T75" s="10">
        <f>VLOOKUP($A75,[1]!Table_Query_from_dpiorsnet5[#All],10,0)</f>
        <v>3</v>
      </c>
      <c r="U75" s="10">
        <v>0</v>
      </c>
      <c r="V75" s="10">
        <f>VLOOKUP($A75,[1]!Table_Query_from_dpiorsnet5[#All],12,0)</f>
        <v>12</v>
      </c>
      <c r="W75" s="10">
        <f>VLOOKUP($A75,[1]!Table_Query_from_dpiorsnet5[#All],13,0)</f>
        <v>3</v>
      </c>
      <c r="X75" s="10">
        <f>VLOOKUP($A75,[1]!Table_Query_from_dpiorsnet5[#All],14,0)+VLOOKUP(A75,[1]!Table_Query_from_dpiorsnet5[[#All],[StateIssuedID]:[SpAssess]],15,0)</f>
        <v>10</v>
      </c>
      <c r="Y75" s="10">
        <f>VLOOKUP($A75,[1]!Table_Query_from_dpiorsnet5[#All],16,0)</f>
        <v>13</v>
      </c>
      <c r="Z75" s="10">
        <f t="shared" si="8"/>
        <v>106</v>
      </c>
      <c r="AA75" s="6">
        <v>2005157.69</v>
      </c>
      <c r="AB75" s="6">
        <v>11302.37</v>
      </c>
      <c r="AC75" s="6">
        <v>3784144.49</v>
      </c>
      <c r="AD75" s="6">
        <v>277522.88</v>
      </c>
      <c r="AE75" s="6">
        <v>0</v>
      </c>
      <c r="AF75" s="6">
        <f t="shared" si="5"/>
        <v>6078127.4300000006</v>
      </c>
      <c r="AG75" s="6">
        <v>3485712.93</v>
      </c>
      <c r="AH75" s="6">
        <v>340148.94</v>
      </c>
      <c r="AI75" s="6">
        <v>290907.90999999997</v>
      </c>
      <c r="AJ75" s="6">
        <v>417018.29</v>
      </c>
      <c r="AK75" s="6">
        <v>425919.35</v>
      </c>
      <c r="AL75" s="6">
        <v>455741.6</v>
      </c>
      <c r="AM75" s="6">
        <v>299108.12</v>
      </c>
      <c r="AN75" s="6">
        <v>150588</v>
      </c>
      <c r="AO75" s="6">
        <v>281494.62</v>
      </c>
      <c r="AP75" s="6">
        <v>86777.51</v>
      </c>
      <c r="AQ75" s="6">
        <f t="shared" si="6"/>
        <v>6233417.2699999996</v>
      </c>
      <c r="AR75" s="6">
        <v>727903.6</v>
      </c>
      <c r="AS75" s="10">
        <v>14355.11</v>
      </c>
      <c r="AT75" s="10">
        <v>12471.38</v>
      </c>
      <c r="AU75" s="10">
        <f t="shared" si="9"/>
        <v>688.82417152200446</v>
      </c>
      <c r="AV75" s="11">
        <v>553</v>
      </c>
      <c r="AW75" s="12"/>
      <c r="AX75" s="10"/>
    </row>
    <row r="76" spans="1:50" x14ac:dyDescent="0.2">
      <c r="A76" s="14" t="s">
        <v>225</v>
      </c>
      <c r="B76" s="14" t="s">
        <v>411</v>
      </c>
      <c r="C76" s="6">
        <v>2</v>
      </c>
      <c r="D76" s="6">
        <v>0</v>
      </c>
      <c r="E76" s="6">
        <v>8</v>
      </c>
      <c r="F76" s="6">
        <v>65</v>
      </c>
      <c r="G76" s="6">
        <v>0</v>
      </c>
      <c r="H76" s="6">
        <v>0</v>
      </c>
      <c r="I76" s="6">
        <v>73</v>
      </c>
      <c r="J76" s="6">
        <v>73</v>
      </c>
      <c r="K76" s="10">
        <v>0</v>
      </c>
      <c r="L76" s="10">
        <v>15.1</v>
      </c>
      <c r="M76" s="10">
        <v>59.66</v>
      </c>
      <c r="N76" s="10">
        <v>0</v>
      </c>
      <c r="O76" s="10">
        <v>0</v>
      </c>
      <c r="P76" s="10">
        <v>74.759999999999991</v>
      </c>
      <c r="Q76" s="6">
        <f>VLOOKUP($A76,[1]!Table_Query_from_dpiorsnet5[#All],6,0)</f>
        <v>4905855</v>
      </c>
      <c r="R76" s="6">
        <f t="shared" si="7"/>
        <v>67203</v>
      </c>
      <c r="S76" s="10">
        <f>VLOOKUP($A76,[1]!Table_Query_from_dpiorsnet5[#All],8,0)</f>
        <v>67.95</v>
      </c>
      <c r="T76" s="10">
        <f>VLOOKUP($A76,[1]!Table_Query_from_dpiorsnet5[#All],10,0)</f>
        <v>0</v>
      </c>
      <c r="U76" s="10">
        <v>0</v>
      </c>
      <c r="V76" s="10">
        <f>VLOOKUP($A76,[1]!Table_Query_from_dpiorsnet5[#All],12,0)</f>
        <v>0</v>
      </c>
      <c r="W76" s="10">
        <f>VLOOKUP($A76,[1]!Table_Query_from_dpiorsnet5[#All],13,0)</f>
        <v>0</v>
      </c>
      <c r="X76" s="10">
        <f>VLOOKUP($A76,[1]!Table_Query_from_dpiorsnet5[#All],14,0)+VLOOKUP(A76,[1]!Table_Query_from_dpiorsnet5[[#All],[StateIssuedID]:[SpAssess]],15,0)</f>
        <v>2.4500000000000002</v>
      </c>
      <c r="Y76" s="10">
        <f>VLOOKUP($A76,[1]!Table_Query_from_dpiorsnet5[#All],16,0)</f>
        <v>0</v>
      </c>
      <c r="Z76" s="10">
        <f t="shared" si="8"/>
        <v>70.400000000000006</v>
      </c>
      <c r="AA76" s="6">
        <v>353986.12</v>
      </c>
      <c r="AB76" s="6">
        <v>1968.54</v>
      </c>
      <c r="AC76" s="6">
        <v>1136932.69</v>
      </c>
      <c r="AD76" s="6">
        <v>183645.95</v>
      </c>
      <c r="AE76" s="6">
        <v>291041.31</v>
      </c>
      <c r="AF76" s="6">
        <f t="shared" si="5"/>
        <v>1967574.6099999999</v>
      </c>
      <c r="AG76" s="6">
        <v>919640.22</v>
      </c>
      <c r="AH76" s="6">
        <v>70983</v>
      </c>
      <c r="AI76" s="6">
        <v>107853.05</v>
      </c>
      <c r="AJ76" s="6">
        <v>96858.95</v>
      </c>
      <c r="AK76" s="6">
        <v>202225.72</v>
      </c>
      <c r="AL76" s="6">
        <v>167331.15</v>
      </c>
      <c r="AM76" s="6">
        <v>200942.62</v>
      </c>
      <c r="AN76" s="6">
        <v>0</v>
      </c>
      <c r="AO76" s="6">
        <v>49706.28</v>
      </c>
      <c r="AP76" s="6">
        <v>207237.11</v>
      </c>
      <c r="AQ76" s="6">
        <f t="shared" si="6"/>
        <v>2022778.1</v>
      </c>
      <c r="AR76" s="6">
        <v>619810.87</v>
      </c>
      <c r="AS76" s="10">
        <v>27056.959999999999</v>
      </c>
      <c r="AT76" s="10">
        <v>20932.21</v>
      </c>
      <c r="AU76" s="10">
        <f t="shared" si="9"/>
        <v>2687.8360085607278</v>
      </c>
      <c r="AV76" s="11">
        <v>205.31</v>
      </c>
      <c r="AW76" s="12"/>
      <c r="AX76" s="10"/>
    </row>
    <row r="77" spans="1:50" x14ac:dyDescent="0.2">
      <c r="A77" s="14" t="s">
        <v>226</v>
      </c>
      <c r="B77" s="14" t="s">
        <v>412</v>
      </c>
      <c r="C77" s="6">
        <v>1</v>
      </c>
      <c r="D77" s="6">
        <v>0</v>
      </c>
      <c r="E77" s="6">
        <v>0</v>
      </c>
      <c r="F77" s="6">
        <v>0</v>
      </c>
      <c r="G77" s="6">
        <v>18</v>
      </c>
      <c r="H77" s="6">
        <v>50</v>
      </c>
      <c r="I77" s="6">
        <v>68</v>
      </c>
      <c r="J77" s="6">
        <v>68</v>
      </c>
      <c r="K77" s="10">
        <v>0</v>
      </c>
      <c r="L77" s="10">
        <v>0</v>
      </c>
      <c r="M77" s="10">
        <v>0</v>
      </c>
      <c r="N77" s="10">
        <v>25.42</v>
      </c>
      <c r="O77" s="10">
        <v>48.12</v>
      </c>
      <c r="P77" s="10">
        <v>73.539999999999992</v>
      </c>
      <c r="Q77" s="6">
        <f>VLOOKUP($A77,[1]!Table_Query_from_dpiorsnet5[#All],6,0)</f>
        <v>9575887</v>
      </c>
      <c r="R77" s="6">
        <f t="shared" si="7"/>
        <v>140822</v>
      </c>
      <c r="S77" s="10">
        <f>VLOOKUP($A77,[1]!Table_Query_from_dpiorsnet5[#All],8,0)</f>
        <v>69.5</v>
      </c>
      <c r="T77" s="10">
        <f>VLOOKUP($A77,[1]!Table_Query_from_dpiorsnet5[#All],10,0)</f>
        <v>0</v>
      </c>
      <c r="U77" s="10">
        <v>0</v>
      </c>
      <c r="V77" s="10">
        <f>VLOOKUP($A77,[1]!Table_Query_from_dpiorsnet5[#All],12,0)</f>
        <v>0</v>
      </c>
      <c r="W77" s="10">
        <f>VLOOKUP($A77,[1]!Table_Query_from_dpiorsnet5[#All],13,0)</f>
        <v>3</v>
      </c>
      <c r="X77" s="10">
        <f>VLOOKUP($A77,[1]!Table_Query_from_dpiorsnet5[#All],14,0)+VLOOKUP(A77,[1]!Table_Query_from_dpiorsnet5[[#All],[StateIssuedID]:[SpAssess]],15,0)</f>
        <v>1.25</v>
      </c>
      <c r="Y77" s="10">
        <f>VLOOKUP($A77,[1]!Table_Query_from_dpiorsnet5[#All],16,0)</f>
        <v>0</v>
      </c>
      <c r="Z77" s="10">
        <f t="shared" si="8"/>
        <v>73.75</v>
      </c>
      <c r="AA77" s="6">
        <v>711465.43</v>
      </c>
      <c r="AB77" s="6">
        <v>2041.56</v>
      </c>
      <c r="AC77" s="6">
        <v>1115057.1100000001</v>
      </c>
      <c r="AD77" s="6">
        <v>224386.28</v>
      </c>
      <c r="AE77" s="6">
        <v>159056.18</v>
      </c>
      <c r="AF77" s="6">
        <f t="shared" si="5"/>
        <v>2212006.56</v>
      </c>
      <c r="AG77" s="6">
        <v>766323.07</v>
      </c>
      <c r="AH77" s="6">
        <v>91720.78</v>
      </c>
      <c r="AI77" s="6">
        <v>190397.99</v>
      </c>
      <c r="AJ77" s="6">
        <v>88293.58</v>
      </c>
      <c r="AK77" s="6">
        <v>272013.74</v>
      </c>
      <c r="AL77" s="6">
        <v>286675.84000000003</v>
      </c>
      <c r="AM77" s="6">
        <v>305900.45</v>
      </c>
      <c r="AN77" s="6">
        <v>0</v>
      </c>
      <c r="AO77" s="6">
        <v>61455.08</v>
      </c>
      <c r="AP77" s="6">
        <v>154983.25</v>
      </c>
      <c r="AQ77" s="6">
        <f t="shared" si="6"/>
        <v>2217763.7800000003</v>
      </c>
      <c r="AR77" s="6">
        <v>558435.97</v>
      </c>
      <c r="AS77" s="10">
        <v>30157.24</v>
      </c>
      <c r="AT77" s="10">
        <v>23054.46</v>
      </c>
      <c r="AU77" s="10">
        <f t="shared" si="9"/>
        <v>4159.6471308131631</v>
      </c>
      <c r="AV77" s="11">
        <v>434.77</v>
      </c>
      <c r="AW77" s="12"/>
      <c r="AX77" s="10"/>
    </row>
    <row r="78" spans="1:50" x14ac:dyDescent="0.2">
      <c r="A78" s="14" t="s">
        <v>227</v>
      </c>
      <c r="B78" s="14" t="s">
        <v>413</v>
      </c>
      <c r="C78" s="6">
        <v>1</v>
      </c>
      <c r="D78" s="6">
        <v>7</v>
      </c>
      <c r="E78" s="6">
        <v>22</v>
      </c>
      <c r="F78" s="6">
        <v>136</v>
      </c>
      <c r="G78" s="6">
        <v>61</v>
      </c>
      <c r="H78" s="6">
        <v>126</v>
      </c>
      <c r="I78" s="6">
        <v>345</v>
      </c>
      <c r="J78" s="6">
        <v>352</v>
      </c>
      <c r="K78" s="10">
        <v>0.28000000000000003</v>
      </c>
      <c r="L78" s="10">
        <v>20.21</v>
      </c>
      <c r="M78" s="10">
        <v>153.54</v>
      </c>
      <c r="N78" s="10">
        <v>60.27</v>
      </c>
      <c r="O78" s="10">
        <v>115.86</v>
      </c>
      <c r="P78" s="10">
        <v>350.16</v>
      </c>
      <c r="Q78" s="6">
        <f>VLOOKUP($A78,[1]!Table_Query_from_dpiorsnet5[#All],6,0)</f>
        <v>22597385</v>
      </c>
      <c r="R78" s="6">
        <f t="shared" si="7"/>
        <v>65500</v>
      </c>
      <c r="S78" s="10">
        <f>VLOOKUP($A78,[1]!Table_Query_from_dpiorsnet5[#All],8,0)</f>
        <v>67.19</v>
      </c>
      <c r="T78" s="10">
        <f>VLOOKUP($A78,[1]!Table_Query_from_dpiorsnet5[#All],10,0)</f>
        <v>2.64</v>
      </c>
      <c r="U78" s="10">
        <v>0</v>
      </c>
      <c r="V78" s="10">
        <f>VLOOKUP($A78,[1]!Table_Query_from_dpiorsnet5[#All],12,0)</f>
        <v>12</v>
      </c>
      <c r="W78" s="10">
        <f>VLOOKUP($A78,[1]!Table_Query_from_dpiorsnet5[#All],13,0)</f>
        <v>2.64</v>
      </c>
      <c r="X78" s="10">
        <f>VLOOKUP($A78,[1]!Table_Query_from_dpiorsnet5[#All],14,0)+VLOOKUP(A78,[1]!Table_Query_from_dpiorsnet5[[#All],[StateIssuedID]:[SpAssess]],15,0)</f>
        <v>6.64</v>
      </c>
      <c r="Y78" s="10">
        <f>VLOOKUP($A78,[1]!Table_Query_from_dpiorsnet5[#All],16,0)</f>
        <v>11.43</v>
      </c>
      <c r="Z78" s="10">
        <f t="shared" si="8"/>
        <v>102.53999999999999</v>
      </c>
      <c r="AA78" s="6">
        <v>1570738.47</v>
      </c>
      <c r="AB78" s="6">
        <v>25712.15</v>
      </c>
      <c r="AC78" s="6">
        <v>4725262.37</v>
      </c>
      <c r="AD78" s="6">
        <v>398648.39</v>
      </c>
      <c r="AE78" s="6">
        <v>0</v>
      </c>
      <c r="AF78" s="6">
        <f t="shared" si="5"/>
        <v>6720361.3799999999</v>
      </c>
      <c r="AG78" s="6">
        <v>3533802.05</v>
      </c>
      <c r="AH78" s="6">
        <v>202816.15</v>
      </c>
      <c r="AI78" s="6">
        <v>381115.57</v>
      </c>
      <c r="AJ78" s="6">
        <v>402571.72</v>
      </c>
      <c r="AK78" s="6">
        <v>670614.62</v>
      </c>
      <c r="AL78" s="6">
        <v>588461.06000000006</v>
      </c>
      <c r="AM78" s="6">
        <v>423268.07</v>
      </c>
      <c r="AN78" s="6">
        <v>89065.97</v>
      </c>
      <c r="AO78" s="6">
        <v>208892.9</v>
      </c>
      <c r="AP78" s="6">
        <v>630538.49</v>
      </c>
      <c r="AQ78" s="6">
        <f t="shared" si="6"/>
        <v>7131146.6000000006</v>
      </c>
      <c r="AR78" s="6">
        <v>2789763.41</v>
      </c>
      <c r="AS78" s="10">
        <v>20365.39</v>
      </c>
      <c r="AT78" s="10">
        <v>16504.97</v>
      </c>
      <c r="AU78" s="10">
        <f t="shared" si="9"/>
        <v>1208.7847555403243</v>
      </c>
      <c r="AV78" s="11">
        <v>1043.22</v>
      </c>
      <c r="AW78" s="12"/>
      <c r="AX78" s="10"/>
    </row>
    <row r="79" spans="1:50" x14ac:dyDescent="0.2">
      <c r="A79" s="14" t="s">
        <v>228</v>
      </c>
      <c r="B79" s="14" t="s">
        <v>414</v>
      </c>
      <c r="C79" s="6">
        <v>1</v>
      </c>
      <c r="D79" s="6">
        <v>0</v>
      </c>
      <c r="E79" s="6">
        <v>0</v>
      </c>
      <c r="F79" s="6">
        <v>9</v>
      </c>
      <c r="G79" s="6">
        <v>1</v>
      </c>
      <c r="H79" s="6">
        <v>8</v>
      </c>
      <c r="I79" s="6">
        <v>18</v>
      </c>
      <c r="J79" s="6">
        <v>18</v>
      </c>
      <c r="K79" s="10">
        <v>0</v>
      </c>
      <c r="L79" s="10">
        <v>0.15</v>
      </c>
      <c r="M79" s="10">
        <v>12</v>
      </c>
      <c r="N79" s="10">
        <v>5</v>
      </c>
      <c r="O79" s="10">
        <v>7.97</v>
      </c>
      <c r="P79" s="10">
        <v>25.119999999999997</v>
      </c>
      <c r="Q79" s="6">
        <f>VLOOKUP($A79,[1]!Table_Query_from_dpiorsnet5[#All],6,0)</f>
        <v>6028603</v>
      </c>
      <c r="R79" s="6">
        <f t="shared" si="7"/>
        <v>334922</v>
      </c>
      <c r="S79" s="10">
        <f>VLOOKUP($A79,[1]!Table_Query_from_dpiorsnet5[#All],8,0)</f>
        <v>64.67</v>
      </c>
      <c r="T79" s="10">
        <f>VLOOKUP($A79,[1]!Table_Query_from_dpiorsnet5[#All],10,0)</f>
        <v>0.83</v>
      </c>
      <c r="U79" s="10">
        <v>0</v>
      </c>
      <c r="V79" s="10">
        <f>VLOOKUP($A79,[1]!Table_Query_from_dpiorsnet5[#All],12,0)</f>
        <v>11.35</v>
      </c>
      <c r="W79" s="10">
        <f>VLOOKUP($A79,[1]!Table_Query_from_dpiorsnet5[#All],13,0)</f>
        <v>2.84</v>
      </c>
      <c r="X79" s="10">
        <f>VLOOKUP($A79,[1]!Table_Query_from_dpiorsnet5[#All],14,0)+VLOOKUP(A79,[1]!Table_Query_from_dpiorsnet5[[#All],[StateIssuedID]:[SpAssess]],15,0)</f>
        <v>9.4600000000000009</v>
      </c>
      <c r="Y79" s="10">
        <f>VLOOKUP($A79,[1]!Table_Query_from_dpiorsnet5[#All],16,0)</f>
        <v>0</v>
      </c>
      <c r="Z79" s="10">
        <f t="shared" si="8"/>
        <v>89.15</v>
      </c>
      <c r="AA79" s="6">
        <v>499838.07</v>
      </c>
      <c r="AB79" s="6">
        <v>0</v>
      </c>
      <c r="AC79" s="6">
        <v>325815.15999999997</v>
      </c>
      <c r="AD79" s="6">
        <v>59828.67</v>
      </c>
      <c r="AE79" s="6">
        <v>0</v>
      </c>
      <c r="AF79" s="6">
        <f t="shared" si="5"/>
        <v>885481.9</v>
      </c>
      <c r="AG79" s="6">
        <v>579611.78</v>
      </c>
      <c r="AH79" s="6">
        <v>8684.09</v>
      </c>
      <c r="AI79" s="6">
        <v>68887.210000000006</v>
      </c>
      <c r="AJ79" s="6">
        <v>18449.41</v>
      </c>
      <c r="AK79" s="6">
        <v>139183.29999999999</v>
      </c>
      <c r="AL79" s="6">
        <v>95739.99</v>
      </c>
      <c r="AM79" s="6">
        <v>51610.97</v>
      </c>
      <c r="AN79" s="6">
        <v>0</v>
      </c>
      <c r="AO79" s="6">
        <v>0</v>
      </c>
      <c r="AP79" s="6">
        <v>27547.41</v>
      </c>
      <c r="AQ79" s="6">
        <f t="shared" si="6"/>
        <v>989714.16</v>
      </c>
      <c r="AR79" s="6">
        <v>-104453.59</v>
      </c>
      <c r="AS79" s="10">
        <v>39399.449999999997</v>
      </c>
      <c r="AT79" s="10">
        <v>36248.239999999998</v>
      </c>
      <c r="AU79" s="10">
        <f t="shared" si="9"/>
        <v>2054.5768312101914</v>
      </c>
      <c r="AV79" s="11">
        <v>155.80000000000001</v>
      </c>
      <c r="AW79" s="12"/>
      <c r="AX79" s="10"/>
    </row>
    <row r="80" spans="1:50" x14ac:dyDescent="0.2">
      <c r="A80" s="14" t="s">
        <v>229</v>
      </c>
      <c r="B80" s="14" t="s">
        <v>415</v>
      </c>
      <c r="C80" s="6">
        <v>1</v>
      </c>
      <c r="D80" s="6">
        <v>10</v>
      </c>
      <c r="E80" s="6">
        <v>10</v>
      </c>
      <c r="F80" s="6">
        <v>58</v>
      </c>
      <c r="G80" s="6">
        <v>22</v>
      </c>
      <c r="H80" s="6">
        <v>34</v>
      </c>
      <c r="I80" s="6">
        <v>124</v>
      </c>
      <c r="J80" s="6">
        <v>134</v>
      </c>
      <c r="K80" s="10">
        <v>1.18</v>
      </c>
      <c r="L80" s="10">
        <v>9</v>
      </c>
      <c r="M80" s="10">
        <v>56.72</v>
      </c>
      <c r="N80" s="10">
        <v>18</v>
      </c>
      <c r="O80" s="10">
        <v>29.71</v>
      </c>
      <c r="P80" s="10">
        <v>114.61000000000001</v>
      </c>
      <c r="Q80" s="6">
        <f>VLOOKUP($A80,[1]!Table_Query_from_dpiorsnet5[#All],6,0)</f>
        <v>9879550</v>
      </c>
      <c r="R80" s="6">
        <f t="shared" si="7"/>
        <v>79674</v>
      </c>
      <c r="S80" s="10">
        <f>VLOOKUP($A80,[1]!Table_Query_from_dpiorsnet5[#All],8,0)</f>
        <v>69.430000000000007</v>
      </c>
      <c r="T80" s="10">
        <f>VLOOKUP($A80,[1]!Table_Query_from_dpiorsnet5[#All],10,0)</f>
        <v>3.06</v>
      </c>
      <c r="U80" s="10">
        <v>0</v>
      </c>
      <c r="V80" s="10">
        <f>VLOOKUP($A80,[1]!Table_Query_from_dpiorsnet5[#All],12,0)</f>
        <v>0</v>
      </c>
      <c r="W80" s="10">
        <f>VLOOKUP($A80,[1]!Table_Query_from_dpiorsnet5[#All],13,0)</f>
        <v>0</v>
      </c>
      <c r="X80" s="10">
        <f>VLOOKUP($A80,[1]!Table_Query_from_dpiorsnet5[#All],14,0)+VLOOKUP(A80,[1]!Table_Query_from_dpiorsnet5[[#All],[StateIssuedID]:[SpAssess]],15,0)</f>
        <v>2.5299999999999998</v>
      </c>
      <c r="Y80" s="10">
        <f>VLOOKUP($A80,[1]!Table_Query_from_dpiorsnet5[#All],16,0)</f>
        <v>33.86</v>
      </c>
      <c r="Z80" s="10">
        <f t="shared" si="8"/>
        <v>108.88000000000001</v>
      </c>
      <c r="AA80" s="6">
        <v>817449.32</v>
      </c>
      <c r="AB80" s="6">
        <v>0</v>
      </c>
      <c r="AC80" s="6">
        <v>1765571.85</v>
      </c>
      <c r="AD80" s="6">
        <v>86186</v>
      </c>
      <c r="AE80" s="6">
        <v>36460.910000000003</v>
      </c>
      <c r="AF80" s="6">
        <f t="shared" si="5"/>
        <v>2705668.08</v>
      </c>
      <c r="AG80" s="6">
        <v>1327887.6000000001</v>
      </c>
      <c r="AH80" s="6">
        <v>18917.39</v>
      </c>
      <c r="AI80" s="6">
        <v>114690.04</v>
      </c>
      <c r="AJ80" s="6">
        <v>143133.09</v>
      </c>
      <c r="AK80" s="6">
        <v>310721.90000000002</v>
      </c>
      <c r="AL80" s="6">
        <v>330196.37</v>
      </c>
      <c r="AM80" s="6">
        <v>150465.54</v>
      </c>
      <c r="AN80" s="6">
        <v>129748.75</v>
      </c>
      <c r="AO80" s="6">
        <v>134805.87</v>
      </c>
      <c r="AP80" s="6">
        <v>257503.55</v>
      </c>
      <c r="AQ80" s="6">
        <f t="shared" si="6"/>
        <v>2918070.1</v>
      </c>
      <c r="AR80" s="6">
        <v>882580.59</v>
      </c>
      <c r="AS80" s="10">
        <v>25460.87</v>
      </c>
      <c r="AT80" s="10">
        <v>19592.939999999999</v>
      </c>
      <c r="AU80" s="10">
        <f t="shared" si="9"/>
        <v>1312.8482680394379</v>
      </c>
      <c r="AV80" s="11">
        <v>476.5</v>
      </c>
      <c r="AW80" s="12"/>
      <c r="AX80" s="10"/>
    </row>
    <row r="81" spans="1:50" x14ac:dyDescent="0.2">
      <c r="A81" s="14" t="s">
        <v>230</v>
      </c>
      <c r="B81" s="14" t="s">
        <v>416</v>
      </c>
      <c r="C81" s="6">
        <v>1</v>
      </c>
      <c r="D81" s="6">
        <v>17</v>
      </c>
      <c r="E81" s="6">
        <v>17</v>
      </c>
      <c r="F81" s="6">
        <v>108</v>
      </c>
      <c r="G81" s="6">
        <v>38</v>
      </c>
      <c r="H81" s="6">
        <v>70</v>
      </c>
      <c r="I81" s="6">
        <v>233</v>
      </c>
      <c r="J81" s="6">
        <v>250</v>
      </c>
      <c r="K81" s="10">
        <v>0</v>
      </c>
      <c r="L81" s="10">
        <v>19.22</v>
      </c>
      <c r="M81" s="10">
        <v>112.38</v>
      </c>
      <c r="N81" s="10">
        <v>31.08</v>
      </c>
      <c r="O81" s="10">
        <v>66</v>
      </c>
      <c r="P81" s="10">
        <v>228.68</v>
      </c>
      <c r="Q81" s="6">
        <f>VLOOKUP($A81,[1]!Table_Query_from_dpiorsnet5[#All],6,0)</f>
        <v>12578568</v>
      </c>
      <c r="R81" s="6">
        <f t="shared" si="7"/>
        <v>53985</v>
      </c>
      <c r="S81" s="10">
        <f>VLOOKUP($A81,[1]!Table_Query_from_dpiorsnet5[#All],8,0)</f>
        <v>64.61</v>
      </c>
      <c r="T81" s="10">
        <f>VLOOKUP($A81,[1]!Table_Query_from_dpiorsnet5[#All],10,0)</f>
        <v>2.86</v>
      </c>
      <c r="U81" s="10">
        <v>0</v>
      </c>
      <c r="V81" s="10">
        <f>VLOOKUP($A81,[1]!Table_Query_from_dpiorsnet5[#All],12,0)</f>
        <v>8.34</v>
      </c>
      <c r="W81" s="10">
        <f>VLOOKUP($A81,[1]!Table_Query_from_dpiorsnet5[#All],13,0)</f>
        <v>0</v>
      </c>
      <c r="X81" s="10">
        <f>VLOOKUP($A81,[1]!Table_Query_from_dpiorsnet5[#All],14,0)+VLOOKUP(A81,[1]!Table_Query_from_dpiorsnet5[[#All],[StateIssuedID]:[SpAssess]],15,0)</f>
        <v>4.17</v>
      </c>
      <c r="Y81" s="10">
        <f>VLOOKUP($A81,[1]!Table_Query_from_dpiorsnet5[#All],16,0)</f>
        <v>0</v>
      </c>
      <c r="Z81" s="10">
        <f t="shared" si="8"/>
        <v>79.98</v>
      </c>
      <c r="AA81" s="6">
        <v>979383.39</v>
      </c>
      <c r="AB81" s="6">
        <v>0</v>
      </c>
      <c r="AC81" s="6">
        <v>2816129.59</v>
      </c>
      <c r="AD81" s="6">
        <v>403562.09</v>
      </c>
      <c r="AE81" s="6">
        <v>0</v>
      </c>
      <c r="AF81" s="6">
        <f t="shared" si="5"/>
        <v>4199075.07</v>
      </c>
      <c r="AG81" s="6">
        <v>2302763.92</v>
      </c>
      <c r="AH81" s="6">
        <v>164919</v>
      </c>
      <c r="AI81" s="6">
        <v>211988.55</v>
      </c>
      <c r="AJ81" s="6">
        <v>149912.75</v>
      </c>
      <c r="AK81" s="6">
        <v>352821.26</v>
      </c>
      <c r="AL81" s="6">
        <v>366896.91</v>
      </c>
      <c r="AM81" s="6">
        <v>210773.83</v>
      </c>
      <c r="AN81" s="6">
        <v>0</v>
      </c>
      <c r="AO81" s="6">
        <v>210963.13</v>
      </c>
      <c r="AP81" s="6">
        <v>85482</v>
      </c>
      <c r="AQ81" s="6">
        <f t="shared" si="6"/>
        <v>4056521.3499999996</v>
      </c>
      <c r="AR81" s="6">
        <v>1080353.3999999999</v>
      </c>
      <c r="AS81" s="10">
        <v>17738.849999999999</v>
      </c>
      <c r="AT81" s="10">
        <v>15520.83</v>
      </c>
      <c r="AU81" s="10">
        <f t="shared" si="9"/>
        <v>921.69769984257471</v>
      </c>
      <c r="AV81" s="11">
        <v>472.85</v>
      </c>
      <c r="AW81" s="12"/>
      <c r="AX81" s="10"/>
    </row>
    <row r="82" spans="1:50" x14ac:dyDescent="0.2">
      <c r="A82" s="14" t="s">
        <v>231</v>
      </c>
      <c r="B82" s="14" t="s">
        <v>417</v>
      </c>
      <c r="C82" s="6">
        <v>1</v>
      </c>
      <c r="D82" s="6">
        <v>23</v>
      </c>
      <c r="E82" s="6">
        <v>182</v>
      </c>
      <c r="F82" s="6">
        <v>1203</v>
      </c>
      <c r="G82" s="6">
        <v>355</v>
      </c>
      <c r="H82" s="6">
        <v>631</v>
      </c>
      <c r="I82" s="6">
        <v>2371</v>
      </c>
      <c r="J82" s="6">
        <v>2394</v>
      </c>
      <c r="K82" s="10">
        <v>0</v>
      </c>
      <c r="L82" s="10">
        <v>206.85</v>
      </c>
      <c r="M82" s="10">
        <v>1171.6600000000001</v>
      </c>
      <c r="N82" s="10">
        <v>328.17</v>
      </c>
      <c r="O82" s="10">
        <v>573.33000000000004</v>
      </c>
      <c r="P82" s="10">
        <v>2280.0100000000002</v>
      </c>
      <c r="Q82" s="6">
        <f>VLOOKUP($A82,[1]!Table_Query_from_dpiorsnet5[#All],6,0)</f>
        <v>299156312</v>
      </c>
      <c r="R82" s="6">
        <f t="shared" si="7"/>
        <v>126173</v>
      </c>
      <c r="S82" s="10">
        <f>VLOOKUP($A82,[1]!Table_Query_from_dpiorsnet5[#All],8,0)</f>
        <v>59.91</v>
      </c>
      <c r="T82" s="10">
        <f>VLOOKUP($A82,[1]!Table_Query_from_dpiorsnet5[#All],10,0)</f>
        <v>0</v>
      </c>
      <c r="U82" s="10">
        <v>0</v>
      </c>
      <c r="V82" s="10">
        <f>VLOOKUP($A82,[1]!Table_Query_from_dpiorsnet5[#All],12,0)</f>
        <v>0</v>
      </c>
      <c r="W82" s="10">
        <f>VLOOKUP($A82,[1]!Table_Query_from_dpiorsnet5[#All],13,0)</f>
        <v>0</v>
      </c>
      <c r="X82" s="10">
        <f>VLOOKUP($A82,[1]!Table_Query_from_dpiorsnet5[#All],14,0)+VLOOKUP(A82,[1]!Table_Query_from_dpiorsnet5[[#All],[StateIssuedID]:[SpAssess]],15,0)</f>
        <v>0.59</v>
      </c>
      <c r="Y82" s="10">
        <f>VLOOKUP($A82,[1]!Table_Query_from_dpiorsnet5[#All],16,0)</f>
        <v>10.92</v>
      </c>
      <c r="Z82" s="10">
        <f t="shared" si="8"/>
        <v>71.42</v>
      </c>
      <c r="AA82" s="6">
        <v>18687586.850000001</v>
      </c>
      <c r="AB82" s="6">
        <v>3681448.46</v>
      </c>
      <c r="AC82" s="6">
        <v>10890044.810000001</v>
      </c>
      <c r="AD82" s="6">
        <v>4925545.99</v>
      </c>
      <c r="AE82" s="6">
        <v>2331.06</v>
      </c>
      <c r="AF82" s="6">
        <f t="shared" si="5"/>
        <v>38186957.170000009</v>
      </c>
      <c r="AG82" s="6">
        <v>17349366.960000001</v>
      </c>
      <c r="AH82" s="6">
        <v>1653299.32</v>
      </c>
      <c r="AI82" s="6">
        <v>2445845.1</v>
      </c>
      <c r="AJ82" s="6">
        <v>1781436.63</v>
      </c>
      <c r="AK82" s="6">
        <v>1702256.08</v>
      </c>
      <c r="AL82" s="6">
        <v>3851213.46</v>
      </c>
      <c r="AM82" s="6">
        <v>3430835.83</v>
      </c>
      <c r="AN82" s="6">
        <v>-25765.279999999999</v>
      </c>
      <c r="AO82" s="6">
        <v>994393.19</v>
      </c>
      <c r="AP82" s="6">
        <v>3412264.53</v>
      </c>
      <c r="AQ82" s="6">
        <f t="shared" si="6"/>
        <v>36595145.82</v>
      </c>
      <c r="AR82" s="6">
        <v>15394822.890000001</v>
      </c>
      <c r="AS82" s="10">
        <v>16050.43</v>
      </c>
      <c r="AT82" s="10">
        <v>12624.25</v>
      </c>
      <c r="AU82" s="10">
        <f t="shared" si="9"/>
        <v>1504.7459572545733</v>
      </c>
      <c r="AV82" s="11">
        <v>1679</v>
      </c>
      <c r="AW82" s="12"/>
      <c r="AX82" s="10"/>
    </row>
    <row r="83" spans="1:50" x14ac:dyDescent="0.2">
      <c r="A83" s="14" t="s">
        <v>232</v>
      </c>
      <c r="B83" s="14" t="s">
        <v>418</v>
      </c>
      <c r="C83" s="6">
        <v>1</v>
      </c>
      <c r="D83" s="6">
        <v>17</v>
      </c>
      <c r="E83" s="6">
        <v>20</v>
      </c>
      <c r="F83" s="6">
        <v>159</v>
      </c>
      <c r="G83" s="6">
        <v>51</v>
      </c>
      <c r="H83" s="6">
        <v>85</v>
      </c>
      <c r="I83" s="6">
        <v>315</v>
      </c>
      <c r="J83" s="6">
        <v>332</v>
      </c>
      <c r="K83" s="10">
        <v>0</v>
      </c>
      <c r="L83" s="10">
        <v>24</v>
      </c>
      <c r="M83" s="10">
        <v>176</v>
      </c>
      <c r="N83" s="10">
        <v>41</v>
      </c>
      <c r="O83" s="10">
        <v>89</v>
      </c>
      <c r="P83" s="10">
        <v>330</v>
      </c>
      <c r="Q83" s="6">
        <f>VLOOKUP($A83,[1]!Table_Query_from_dpiorsnet5[#All],6,0)</f>
        <v>42227705</v>
      </c>
      <c r="R83" s="6">
        <f t="shared" si="7"/>
        <v>134056</v>
      </c>
      <c r="S83" s="10">
        <f>VLOOKUP($A83,[1]!Table_Query_from_dpiorsnet5[#All],8,0)</f>
        <v>68.94</v>
      </c>
      <c r="T83" s="10">
        <f>VLOOKUP($A83,[1]!Table_Query_from_dpiorsnet5[#All],10,0)</f>
        <v>0</v>
      </c>
      <c r="U83" s="10">
        <v>0</v>
      </c>
      <c r="V83" s="10">
        <f>VLOOKUP($A83,[1]!Table_Query_from_dpiorsnet5[#All],12,0)</f>
        <v>11.06</v>
      </c>
      <c r="W83" s="10">
        <f>VLOOKUP($A83,[1]!Table_Query_from_dpiorsnet5[#All],13,0)</f>
        <v>2.99</v>
      </c>
      <c r="X83" s="10">
        <f>VLOOKUP($A83,[1]!Table_Query_from_dpiorsnet5[#All],14,0)+VLOOKUP(A83,[1]!Table_Query_from_dpiorsnet5[[#All],[StateIssuedID]:[SpAssess]],15,0)</f>
        <v>0</v>
      </c>
      <c r="Y83" s="10">
        <f>VLOOKUP($A83,[1]!Table_Query_from_dpiorsnet5[#All],16,0)</f>
        <v>6</v>
      </c>
      <c r="Z83" s="10">
        <f t="shared" si="8"/>
        <v>88.99</v>
      </c>
      <c r="AA83" s="6">
        <v>4167220.64</v>
      </c>
      <c r="AB83" s="6">
        <v>565866.42000000004</v>
      </c>
      <c r="AC83" s="6">
        <v>1060680.98</v>
      </c>
      <c r="AD83" s="6">
        <v>2767424.49</v>
      </c>
      <c r="AE83" s="6">
        <v>0</v>
      </c>
      <c r="AF83" s="6">
        <f t="shared" si="5"/>
        <v>8561192.5300000012</v>
      </c>
      <c r="AG83" s="6">
        <v>2751982.38</v>
      </c>
      <c r="AH83" s="6">
        <v>243210.73</v>
      </c>
      <c r="AI83" s="6">
        <v>402787.49</v>
      </c>
      <c r="AJ83" s="6">
        <v>284841.75</v>
      </c>
      <c r="AK83" s="6">
        <v>730984.19</v>
      </c>
      <c r="AL83" s="6">
        <v>433210.82</v>
      </c>
      <c r="AM83" s="6">
        <v>277573.49</v>
      </c>
      <c r="AN83" s="6">
        <v>0</v>
      </c>
      <c r="AO83" s="6">
        <v>202495.64</v>
      </c>
      <c r="AP83" s="6">
        <v>667791.57999999996</v>
      </c>
      <c r="AQ83" s="6">
        <f t="shared" si="6"/>
        <v>5994878.0699999994</v>
      </c>
      <c r="AR83" s="6">
        <v>9218642.1999999993</v>
      </c>
      <c r="AS83" s="10">
        <v>18166.3</v>
      </c>
      <c r="AT83" s="10">
        <v>14687.93</v>
      </c>
      <c r="AU83" s="10">
        <f t="shared" si="9"/>
        <v>841.1317878787878</v>
      </c>
      <c r="AV83" s="11">
        <v>323</v>
      </c>
      <c r="AW83" s="12"/>
      <c r="AX83" s="10"/>
    </row>
    <row r="84" spans="1:50" x14ac:dyDescent="0.2">
      <c r="A84" s="14" t="s">
        <v>233</v>
      </c>
      <c r="B84" s="14" t="s">
        <v>419</v>
      </c>
      <c r="C84" s="6">
        <v>2</v>
      </c>
      <c r="D84" s="6">
        <v>0</v>
      </c>
      <c r="E84" s="6">
        <v>35</v>
      </c>
      <c r="F84" s="6">
        <v>211</v>
      </c>
      <c r="G84" s="6">
        <v>33</v>
      </c>
      <c r="H84" s="6">
        <v>0</v>
      </c>
      <c r="I84" s="6">
        <v>279</v>
      </c>
      <c r="J84" s="6">
        <v>279</v>
      </c>
      <c r="K84" s="10">
        <v>0</v>
      </c>
      <c r="L84" s="10">
        <v>22.53</v>
      </c>
      <c r="M84" s="10">
        <v>140.15</v>
      </c>
      <c r="N84" s="10">
        <v>29.36</v>
      </c>
      <c r="O84" s="10">
        <v>0</v>
      </c>
      <c r="P84" s="10">
        <v>192.04000000000002</v>
      </c>
      <c r="Q84" s="6">
        <f>VLOOKUP($A84,[1]!Table_Query_from_dpiorsnet5[#All],6,0)</f>
        <v>12039498</v>
      </c>
      <c r="R84" s="6">
        <f t="shared" si="7"/>
        <v>43152</v>
      </c>
      <c r="S84" s="10">
        <f>VLOOKUP($A84,[1]!Table_Query_from_dpiorsnet5[#All],8,0)</f>
        <v>56.48</v>
      </c>
      <c r="T84" s="10">
        <f>VLOOKUP($A84,[1]!Table_Query_from_dpiorsnet5[#All],10,0)</f>
        <v>2.4900000000000002</v>
      </c>
      <c r="U84" s="10">
        <v>0</v>
      </c>
      <c r="V84" s="10">
        <f>VLOOKUP($A84,[1]!Table_Query_from_dpiorsnet5[#All],12,0)</f>
        <v>0</v>
      </c>
      <c r="W84" s="10">
        <f>VLOOKUP($A84,[1]!Table_Query_from_dpiorsnet5[#All],13,0)</f>
        <v>0</v>
      </c>
      <c r="X84" s="10">
        <f>VLOOKUP($A84,[1]!Table_Query_from_dpiorsnet5[#All],14,0)+VLOOKUP(A84,[1]!Table_Query_from_dpiorsnet5[[#All],[StateIssuedID]:[SpAssess]],15,0)</f>
        <v>0</v>
      </c>
      <c r="Y84" s="10">
        <f>VLOOKUP($A84,[1]!Table_Query_from_dpiorsnet5[#All],16,0)</f>
        <v>0</v>
      </c>
      <c r="Z84" s="10">
        <f t="shared" si="8"/>
        <v>58.97</v>
      </c>
      <c r="AA84" s="6">
        <v>769602.53</v>
      </c>
      <c r="AB84" s="6">
        <v>325181.58</v>
      </c>
      <c r="AC84" s="6">
        <v>2029160.07</v>
      </c>
      <c r="AD84" s="6">
        <v>549265.02</v>
      </c>
      <c r="AE84" s="6">
        <v>0</v>
      </c>
      <c r="AF84" s="6">
        <f t="shared" si="5"/>
        <v>3673209.2</v>
      </c>
      <c r="AG84" s="6">
        <v>923370.31</v>
      </c>
      <c r="AH84" s="6">
        <v>232899.65</v>
      </c>
      <c r="AI84" s="6">
        <v>945708.48</v>
      </c>
      <c r="AJ84" s="6">
        <v>0</v>
      </c>
      <c r="AK84" s="6">
        <v>456074.21</v>
      </c>
      <c r="AL84" s="6">
        <v>192431.22</v>
      </c>
      <c r="AM84" s="6">
        <v>156468.28</v>
      </c>
      <c r="AN84" s="6">
        <v>500989.71</v>
      </c>
      <c r="AO84" s="6">
        <v>0</v>
      </c>
      <c r="AP84" s="6">
        <v>906806.28</v>
      </c>
      <c r="AQ84" s="6">
        <f t="shared" si="6"/>
        <v>4314748.1399999997</v>
      </c>
      <c r="AR84" s="6">
        <v>1153164.27</v>
      </c>
      <c r="AS84" s="10">
        <v>22467.97</v>
      </c>
      <c r="AT84" s="10">
        <v>14322.45</v>
      </c>
      <c r="AU84" s="10">
        <f t="shared" si="9"/>
        <v>814.76921474692767</v>
      </c>
      <c r="AV84" s="11">
        <v>147</v>
      </c>
      <c r="AW84" s="12"/>
      <c r="AX84" s="10"/>
    </row>
    <row r="85" spans="1:50" x14ac:dyDescent="0.2">
      <c r="A85" s="14" t="s">
        <v>234</v>
      </c>
      <c r="B85" s="14" t="s">
        <v>420</v>
      </c>
      <c r="C85" s="6">
        <v>4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6">
        <f>VLOOKUP($A85,[1]!Table_Query_from_dpiorsnet5[#All],6,0)</f>
        <v>4273864</v>
      </c>
      <c r="R85" s="6">
        <v>0</v>
      </c>
      <c r="S85" s="10">
        <f>VLOOKUP($A85,[1]!Table_Query_from_dpiorsnet5[#All],8,0)</f>
        <v>5.85</v>
      </c>
      <c r="T85" s="10">
        <f>VLOOKUP($A85,[1]!Table_Query_from_dpiorsnet5[#All],10,0)</f>
        <v>11.7</v>
      </c>
      <c r="U85" s="10">
        <v>0</v>
      </c>
      <c r="V85" s="10">
        <f>VLOOKUP($A85,[1]!Table_Query_from_dpiorsnet5[#All],12,0)</f>
        <v>0</v>
      </c>
      <c r="W85" s="10">
        <f>VLOOKUP($A85,[1]!Table_Query_from_dpiorsnet5[#All],13,0)</f>
        <v>0</v>
      </c>
      <c r="X85" s="10">
        <f>VLOOKUP($A85,[1]!Table_Query_from_dpiorsnet5[#All],14,0)+VLOOKUP(A85,[1]!Table_Query_from_dpiorsnet5[[#All],[StateIssuedID]:[SpAssess]],15,0)</f>
        <v>0</v>
      </c>
      <c r="Y85" s="10">
        <f>VLOOKUP($A85,[1]!Table_Query_from_dpiorsnet5[#All],16,0)</f>
        <v>0</v>
      </c>
      <c r="Z85" s="10">
        <f t="shared" si="8"/>
        <v>17.549999999999997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f t="shared" si="5"/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f t="shared" si="6"/>
        <v>0</v>
      </c>
      <c r="AR85" s="6">
        <v>0</v>
      </c>
      <c r="AS85" s="10">
        <v>0</v>
      </c>
      <c r="AT85" s="10">
        <v>0</v>
      </c>
      <c r="AU85" s="10" t="e">
        <f t="shared" si="9"/>
        <v>#DIV/0!</v>
      </c>
      <c r="AV85" s="11">
        <v>270</v>
      </c>
      <c r="AW85" s="12"/>
      <c r="AX85" s="10"/>
    </row>
    <row r="86" spans="1:50" x14ac:dyDescent="0.2">
      <c r="A86" s="14" t="s">
        <v>235</v>
      </c>
      <c r="B86" s="14" t="s">
        <v>421</v>
      </c>
      <c r="C86" s="6">
        <v>3</v>
      </c>
      <c r="D86" s="6">
        <v>0</v>
      </c>
      <c r="E86" s="6">
        <v>1</v>
      </c>
      <c r="F86" s="6">
        <v>5</v>
      </c>
      <c r="G86" s="6">
        <v>0</v>
      </c>
      <c r="H86" s="6">
        <v>0</v>
      </c>
      <c r="I86" s="6">
        <v>6</v>
      </c>
      <c r="J86" s="6">
        <v>6</v>
      </c>
      <c r="K86" s="10">
        <v>0</v>
      </c>
      <c r="L86" s="10">
        <v>1.5</v>
      </c>
      <c r="M86" s="10">
        <v>6.5</v>
      </c>
      <c r="N86" s="10">
        <v>1.5</v>
      </c>
      <c r="O86" s="10">
        <v>0</v>
      </c>
      <c r="P86" s="10">
        <v>9.5</v>
      </c>
      <c r="Q86" s="6">
        <f>VLOOKUP($A86,[1]!Table_Query_from_dpiorsnet5[#All],6,0)</f>
        <v>5570755</v>
      </c>
      <c r="R86" s="6">
        <f t="shared" si="7"/>
        <v>928459</v>
      </c>
      <c r="S86" s="10">
        <f>VLOOKUP($A86,[1]!Table_Query_from_dpiorsnet5[#All],8,0)</f>
        <v>14.8</v>
      </c>
      <c r="T86" s="10">
        <f>VLOOKUP($A86,[1]!Table_Query_from_dpiorsnet5[#All],10,0)</f>
        <v>6.28</v>
      </c>
      <c r="U86" s="10">
        <v>0</v>
      </c>
      <c r="V86" s="10">
        <f>VLOOKUP($A86,[1]!Table_Query_from_dpiorsnet5[#All],12,0)</f>
        <v>0</v>
      </c>
      <c r="W86" s="10">
        <f>VLOOKUP($A86,[1]!Table_Query_from_dpiorsnet5[#All],13,0)</f>
        <v>0</v>
      </c>
      <c r="X86" s="10">
        <f>VLOOKUP($A86,[1]!Table_Query_from_dpiorsnet5[#All],14,0)+VLOOKUP(A86,[1]!Table_Query_from_dpiorsnet5[[#All],[StateIssuedID]:[SpAssess]],15,0)</f>
        <v>0</v>
      </c>
      <c r="Y86" s="10">
        <f>VLOOKUP($A86,[1]!Table_Query_from_dpiorsnet5[#All],16,0)</f>
        <v>0</v>
      </c>
      <c r="Z86" s="10">
        <f t="shared" si="8"/>
        <v>21.080000000000002</v>
      </c>
      <c r="AA86" s="6">
        <v>177814.73</v>
      </c>
      <c r="AB86" s="6">
        <v>824991.2</v>
      </c>
      <c r="AC86" s="6">
        <v>4754.4799999999996</v>
      </c>
      <c r="AD86" s="6">
        <v>43821.59</v>
      </c>
      <c r="AE86" s="6">
        <v>0</v>
      </c>
      <c r="AF86" s="6">
        <f t="shared" si="5"/>
        <v>1051382</v>
      </c>
      <c r="AG86" s="6">
        <v>63420.26</v>
      </c>
      <c r="AH86" s="6">
        <v>23843.26</v>
      </c>
      <c r="AI86" s="6">
        <v>42587.3</v>
      </c>
      <c r="AJ86" s="6">
        <v>26399.41</v>
      </c>
      <c r="AK86" s="6">
        <v>20189.04</v>
      </c>
      <c r="AL86" s="6">
        <v>21881.18</v>
      </c>
      <c r="AM86" s="6">
        <v>25584.38</v>
      </c>
      <c r="AN86" s="6">
        <v>233185.39</v>
      </c>
      <c r="AO86" s="6">
        <v>0</v>
      </c>
      <c r="AP86" s="6">
        <v>32468.240000000002</v>
      </c>
      <c r="AQ86" s="6">
        <f t="shared" si="6"/>
        <v>489558.46</v>
      </c>
      <c r="AR86" s="6">
        <v>2267645.5499999998</v>
      </c>
      <c r="AS86" s="10">
        <v>51532.47</v>
      </c>
      <c r="AT86" s="10">
        <v>20875.84</v>
      </c>
      <c r="AU86" s="10">
        <f t="shared" si="9"/>
        <v>2693.0926315789475</v>
      </c>
      <c r="AV86" s="11">
        <v>223</v>
      </c>
      <c r="AW86" s="12"/>
      <c r="AX86" s="10"/>
    </row>
    <row r="87" spans="1:50" x14ac:dyDescent="0.2">
      <c r="A87" s="14" t="s">
        <v>236</v>
      </c>
      <c r="B87" s="14" t="s">
        <v>422</v>
      </c>
      <c r="C87" s="6">
        <v>1</v>
      </c>
      <c r="D87" s="6">
        <v>4</v>
      </c>
      <c r="E87" s="6">
        <v>21</v>
      </c>
      <c r="F87" s="6">
        <v>83</v>
      </c>
      <c r="G87" s="6">
        <v>24</v>
      </c>
      <c r="H87" s="6">
        <v>70</v>
      </c>
      <c r="I87" s="6">
        <v>198</v>
      </c>
      <c r="J87" s="6">
        <v>202</v>
      </c>
      <c r="K87" s="10">
        <v>0</v>
      </c>
      <c r="L87" s="10">
        <v>20.86</v>
      </c>
      <c r="M87" s="10">
        <v>92.25</v>
      </c>
      <c r="N87" s="10">
        <v>28.08</v>
      </c>
      <c r="O87" s="10">
        <v>66.62</v>
      </c>
      <c r="P87" s="10">
        <v>207.81</v>
      </c>
      <c r="Q87" s="6">
        <f>VLOOKUP($A87,[1]!Table_Query_from_dpiorsnet5[#All],6,0)</f>
        <v>13033755</v>
      </c>
      <c r="R87" s="6">
        <f t="shared" si="7"/>
        <v>65827</v>
      </c>
      <c r="S87" s="10">
        <f>VLOOKUP($A87,[1]!Table_Query_from_dpiorsnet5[#All],8,0)</f>
        <v>3.61</v>
      </c>
      <c r="T87" s="10">
        <f>VLOOKUP($A87,[1]!Table_Query_from_dpiorsnet5[#All],10,0)</f>
        <v>0</v>
      </c>
      <c r="U87" s="10">
        <v>0</v>
      </c>
      <c r="V87" s="10">
        <f>VLOOKUP($A87,[1]!Table_Query_from_dpiorsnet5[#All],12,0)</f>
        <v>0</v>
      </c>
      <c r="W87" s="10">
        <f>VLOOKUP($A87,[1]!Table_Query_from_dpiorsnet5[#All],13,0)</f>
        <v>0</v>
      </c>
      <c r="X87" s="10">
        <f>VLOOKUP($A87,[1]!Table_Query_from_dpiorsnet5[#All],14,0)+VLOOKUP(A87,[1]!Table_Query_from_dpiorsnet5[[#All],[StateIssuedID]:[SpAssess]],15,0)</f>
        <v>0</v>
      </c>
      <c r="Y87" s="10">
        <f>VLOOKUP($A87,[1]!Table_Query_from_dpiorsnet5[#All],16,0)</f>
        <v>0</v>
      </c>
      <c r="Z87" s="10">
        <f t="shared" si="8"/>
        <v>3.61</v>
      </c>
      <c r="AA87" s="6">
        <v>349936.52</v>
      </c>
      <c r="AB87" s="6">
        <v>506256.78</v>
      </c>
      <c r="AC87" s="6">
        <v>2011367.8</v>
      </c>
      <c r="AD87" s="6">
        <v>9221799.6799999997</v>
      </c>
      <c r="AE87" s="6">
        <v>0</v>
      </c>
      <c r="AF87" s="6">
        <f t="shared" si="5"/>
        <v>12089360.779999999</v>
      </c>
      <c r="AG87" s="6">
        <v>2638757.3199999998</v>
      </c>
      <c r="AH87" s="6">
        <v>575963.47</v>
      </c>
      <c r="AI87" s="6">
        <v>705608.03</v>
      </c>
      <c r="AJ87" s="6">
        <v>113151.48</v>
      </c>
      <c r="AK87" s="6">
        <v>1036464.78</v>
      </c>
      <c r="AL87" s="6">
        <v>780595.85</v>
      </c>
      <c r="AM87" s="6">
        <v>130198.91</v>
      </c>
      <c r="AN87" s="6">
        <v>0</v>
      </c>
      <c r="AO87" s="6">
        <v>236251.04</v>
      </c>
      <c r="AP87" s="6">
        <v>462555.01</v>
      </c>
      <c r="AQ87" s="6">
        <f t="shared" si="6"/>
        <v>6679545.8899999997</v>
      </c>
      <c r="AR87" s="6">
        <v>11554697.699999999</v>
      </c>
      <c r="AS87" s="10">
        <v>32142.560000000001</v>
      </c>
      <c r="AT87" s="10">
        <v>28153.32</v>
      </c>
      <c r="AU87" s="10">
        <f t="shared" si="9"/>
        <v>626.52860786295173</v>
      </c>
      <c r="AV87" s="11">
        <v>395</v>
      </c>
      <c r="AW87" s="12"/>
      <c r="AX87" s="10"/>
    </row>
    <row r="88" spans="1:50" x14ac:dyDescent="0.2">
      <c r="A88" s="14" t="s">
        <v>237</v>
      </c>
      <c r="B88" s="14" t="s">
        <v>423</v>
      </c>
      <c r="C88" s="6">
        <v>1</v>
      </c>
      <c r="D88" s="6">
        <v>15</v>
      </c>
      <c r="E88" s="6">
        <v>14</v>
      </c>
      <c r="F88" s="6">
        <v>131</v>
      </c>
      <c r="G88" s="6">
        <v>36</v>
      </c>
      <c r="H88" s="6">
        <v>74</v>
      </c>
      <c r="I88" s="6">
        <v>255</v>
      </c>
      <c r="J88" s="6">
        <v>270</v>
      </c>
      <c r="K88" s="10">
        <v>0</v>
      </c>
      <c r="L88" s="10">
        <v>16</v>
      </c>
      <c r="M88" s="10">
        <v>138.82</v>
      </c>
      <c r="N88" s="10">
        <v>51.91</v>
      </c>
      <c r="O88" s="10">
        <v>77.36</v>
      </c>
      <c r="P88" s="10">
        <v>284.08999999999997</v>
      </c>
      <c r="Q88" s="6">
        <f>VLOOKUP($A88,[1]!Table_Query_from_dpiorsnet5[#All],6,0)</f>
        <v>14190091</v>
      </c>
      <c r="R88" s="6">
        <f t="shared" si="7"/>
        <v>55647</v>
      </c>
      <c r="S88" s="10">
        <f>VLOOKUP($A88,[1]!Table_Query_from_dpiorsnet5[#All],8,0)</f>
        <v>67.010000000000005</v>
      </c>
      <c r="T88" s="10">
        <f>VLOOKUP($A88,[1]!Table_Query_from_dpiorsnet5[#All],10,0)</f>
        <v>0</v>
      </c>
      <c r="U88" s="10">
        <v>0</v>
      </c>
      <c r="V88" s="10">
        <f>VLOOKUP($A88,[1]!Table_Query_from_dpiorsnet5[#All],12,0)</f>
        <v>11.54</v>
      </c>
      <c r="W88" s="10">
        <f>VLOOKUP($A88,[1]!Table_Query_from_dpiorsnet5[#All],13,0)</f>
        <v>3</v>
      </c>
      <c r="X88" s="10">
        <f>VLOOKUP($A88,[1]!Table_Query_from_dpiorsnet5[#All],14,0)+VLOOKUP(A88,[1]!Table_Query_from_dpiorsnet5[[#All],[StateIssuedID]:[SpAssess]],15,0)</f>
        <v>9.2799999999999994</v>
      </c>
      <c r="Y88" s="10">
        <f>VLOOKUP($A88,[1]!Table_Query_from_dpiorsnet5[#All],16,0)</f>
        <v>44.82</v>
      </c>
      <c r="Z88" s="10">
        <f t="shared" si="8"/>
        <v>135.65</v>
      </c>
      <c r="AA88" s="6">
        <v>1161708.79</v>
      </c>
      <c r="AB88" s="6">
        <v>93850.63</v>
      </c>
      <c r="AC88" s="6">
        <v>3054591.55</v>
      </c>
      <c r="AD88" s="6">
        <v>94718.12</v>
      </c>
      <c r="AE88" s="6">
        <v>60000</v>
      </c>
      <c r="AF88" s="6">
        <f t="shared" si="5"/>
        <v>4464869.09</v>
      </c>
      <c r="AG88" s="6">
        <v>1985779.73</v>
      </c>
      <c r="AH88" s="6">
        <v>182342.16</v>
      </c>
      <c r="AI88" s="6">
        <v>232321.02</v>
      </c>
      <c r="AJ88" s="6">
        <v>281780.63</v>
      </c>
      <c r="AK88" s="6">
        <v>722654.18</v>
      </c>
      <c r="AL88" s="6">
        <v>321404.07</v>
      </c>
      <c r="AM88" s="6">
        <v>206772.15</v>
      </c>
      <c r="AN88" s="6">
        <v>14027.5</v>
      </c>
      <c r="AO88" s="6">
        <v>39482.93</v>
      </c>
      <c r="AP88" s="6">
        <v>454713.92</v>
      </c>
      <c r="AQ88" s="6">
        <f t="shared" si="6"/>
        <v>4441278.29</v>
      </c>
      <c r="AR88" s="6">
        <v>1231173.03</v>
      </c>
      <c r="AS88" s="10">
        <v>15633.35</v>
      </c>
      <c r="AT88" s="10">
        <v>13116.55</v>
      </c>
      <c r="AU88" s="10">
        <f t="shared" si="9"/>
        <v>727.84029708895071</v>
      </c>
      <c r="AV88" s="11">
        <v>322.55</v>
      </c>
      <c r="AW88" s="12"/>
      <c r="AX88" s="10"/>
    </row>
    <row r="89" spans="1:50" x14ac:dyDescent="0.2">
      <c r="A89" s="14" t="s">
        <v>238</v>
      </c>
      <c r="B89" s="14" t="s">
        <v>424</v>
      </c>
      <c r="C89" s="6">
        <v>1</v>
      </c>
      <c r="D89" s="6">
        <v>27</v>
      </c>
      <c r="E89" s="6">
        <v>27</v>
      </c>
      <c r="F89" s="6">
        <v>172</v>
      </c>
      <c r="G89" s="6">
        <v>58</v>
      </c>
      <c r="H89" s="6">
        <v>100</v>
      </c>
      <c r="I89" s="6">
        <v>357</v>
      </c>
      <c r="J89" s="6">
        <v>384</v>
      </c>
      <c r="K89" s="10">
        <v>8.2799999999999994</v>
      </c>
      <c r="L89" s="10">
        <v>31.21</v>
      </c>
      <c r="M89" s="10">
        <v>171.33</v>
      </c>
      <c r="N89" s="10">
        <v>47.45</v>
      </c>
      <c r="O89" s="10">
        <v>93.4</v>
      </c>
      <c r="P89" s="10">
        <v>351.67000000000007</v>
      </c>
      <c r="Q89" s="6">
        <f>VLOOKUP($A89,[1]!Table_Query_from_dpiorsnet5[#All],6,0)</f>
        <v>16812800</v>
      </c>
      <c r="R89" s="6">
        <f t="shared" si="7"/>
        <v>47095</v>
      </c>
      <c r="S89" s="10">
        <f>VLOOKUP($A89,[1]!Table_Query_from_dpiorsnet5[#All],8,0)</f>
        <v>70</v>
      </c>
      <c r="T89" s="10">
        <f>VLOOKUP($A89,[1]!Table_Query_from_dpiorsnet5[#All],10,0)</f>
        <v>5.9</v>
      </c>
      <c r="U89" s="10">
        <v>0</v>
      </c>
      <c r="V89" s="10">
        <f>VLOOKUP($A89,[1]!Table_Query_from_dpiorsnet5[#All],12,0)</f>
        <v>12.01</v>
      </c>
      <c r="W89" s="10">
        <f>VLOOKUP($A89,[1]!Table_Query_from_dpiorsnet5[#All],13,0)</f>
        <v>0</v>
      </c>
      <c r="X89" s="10">
        <f>VLOOKUP($A89,[1]!Table_Query_from_dpiorsnet5[#All],14,0)+VLOOKUP(A89,[1]!Table_Query_from_dpiorsnet5[[#All],[StateIssuedID]:[SpAssess]],15,0)</f>
        <v>20</v>
      </c>
      <c r="Y89" s="10">
        <f>VLOOKUP($A89,[1]!Table_Query_from_dpiorsnet5[#All],16,0)</f>
        <v>33.07</v>
      </c>
      <c r="Z89" s="10">
        <f t="shared" si="8"/>
        <v>140.98000000000002</v>
      </c>
      <c r="AA89" s="6">
        <v>1468099.62</v>
      </c>
      <c r="AB89" s="6">
        <v>248276.11</v>
      </c>
      <c r="AC89" s="6">
        <v>3781039.74</v>
      </c>
      <c r="AD89" s="6">
        <v>146899</v>
      </c>
      <c r="AE89" s="6">
        <v>16388.05</v>
      </c>
      <c r="AF89" s="6">
        <f t="shared" si="5"/>
        <v>5660702.5200000005</v>
      </c>
      <c r="AG89" s="6">
        <v>3084429.15</v>
      </c>
      <c r="AH89" s="6">
        <v>249952.82</v>
      </c>
      <c r="AI89" s="6">
        <v>436337.03</v>
      </c>
      <c r="AJ89" s="6">
        <v>275460.68</v>
      </c>
      <c r="AK89" s="6">
        <v>620678.39</v>
      </c>
      <c r="AL89" s="6">
        <v>653423.89</v>
      </c>
      <c r="AM89" s="6">
        <v>238922.46</v>
      </c>
      <c r="AN89" s="6">
        <v>154501.73000000001</v>
      </c>
      <c r="AO89" s="6">
        <v>185079.2</v>
      </c>
      <c r="AP89" s="6">
        <v>164378.03</v>
      </c>
      <c r="AQ89" s="6">
        <f t="shared" si="6"/>
        <v>6063163.3800000008</v>
      </c>
      <c r="AR89" s="6">
        <v>-131529.54999999999</v>
      </c>
      <c r="AS89" s="10">
        <v>17241.060000000001</v>
      </c>
      <c r="AT89" s="10">
        <v>15128.62</v>
      </c>
      <c r="AU89" s="10">
        <f t="shared" si="9"/>
        <v>679.39392043677299</v>
      </c>
      <c r="AV89" s="11">
        <v>244.2</v>
      </c>
      <c r="AW89" s="12"/>
      <c r="AX89" s="10"/>
    </row>
    <row r="90" spans="1:50" x14ac:dyDescent="0.2">
      <c r="A90" s="14" t="s">
        <v>239</v>
      </c>
      <c r="B90" s="14" t="s">
        <v>425</v>
      </c>
      <c r="C90" s="6">
        <v>1</v>
      </c>
      <c r="D90" s="6">
        <v>20</v>
      </c>
      <c r="E90" s="6">
        <v>10</v>
      </c>
      <c r="F90" s="6">
        <v>65</v>
      </c>
      <c r="G90" s="6">
        <v>33</v>
      </c>
      <c r="H90" s="6">
        <v>57</v>
      </c>
      <c r="I90" s="6">
        <v>165</v>
      </c>
      <c r="J90" s="6">
        <v>185</v>
      </c>
      <c r="K90" s="10">
        <v>0</v>
      </c>
      <c r="L90" s="10">
        <v>7</v>
      </c>
      <c r="M90" s="10">
        <v>87</v>
      </c>
      <c r="N90" s="10">
        <v>34</v>
      </c>
      <c r="O90" s="10">
        <v>58</v>
      </c>
      <c r="P90" s="10">
        <v>186</v>
      </c>
      <c r="Q90" s="6">
        <f>VLOOKUP($A90,[1]!Table_Query_from_dpiorsnet5[#All],6,0)</f>
        <v>16964826</v>
      </c>
      <c r="R90" s="6">
        <f t="shared" si="7"/>
        <v>102817</v>
      </c>
      <c r="S90" s="10">
        <f>VLOOKUP($A90,[1]!Table_Query_from_dpiorsnet5[#All],8,0)</f>
        <v>69.78</v>
      </c>
      <c r="T90" s="10">
        <f>VLOOKUP($A90,[1]!Table_Query_from_dpiorsnet5[#All],10,0)</f>
        <v>2.36</v>
      </c>
      <c r="U90" s="10">
        <v>0</v>
      </c>
      <c r="V90" s="10">
        <f>VLOOKUP($A90,[1]!Table_Query_from_dpiorsnet5[#All],12,0)</f>
        <v>8.4700000000000006</v>
      </c>
      <c r="W90" s="10">
        <f>VLOOKUP($A90,[1]!Table_Query_from_dpiorsnet5[#All],13,0)</f>
        <v>3</v>
      </c>
      <c r="X90" s="10">
        <f>VLOOKUP($A90,[1]!Table_Query_from_dpiorsnet5[#All],14,0)+VLOOKUP(A90,[1]!Table_Query_from_dpiorsnet5[[#All],[StateIssuedID]:[SpAssess]],15,0)</f>
        <v>10.97</v>
      </c>
      <c r="Y90" s="10">
        <f>VLOOKUP($A90,[1]!Table_Query_from_dpiorsnet5[#All],16,0)</f>
        <v>0</v>
      </c>
      <c r="Z90" s="10">
        <f t="shared" si="8"/>
        <v>94.58</v>
      </c>
      <c r="AA90" s="6">
        <v>1368616.75</v>
      </c>
      <c r="AB90" s="6">
        <v>140427.46</v>
      </c>
      <c r="AC90" s="6">
        <v>2000090.97</v>
      </c>
      <c r="AD90" s="6">
        <v>164529.60000000001</v>
      </c>
      <c r="AE90" s="6">
        <v>26190.89</v>
      </c>
      <c r="AF90" s="6">
        <f t="shared" si="5"/>
        <v>3699855.67</v>
      </c>
      <c r="AG90" s="6">
        <v>1583581.61</v>
      </c>
      <c r="AH90" s="6">
        <v>109066.33</v>
      </c>
      <c r="AI90" s="6">
        <v>314337.86</v>
      </c>
      <c r="AJ90" s="6">
        <v>353582.5</v>
      </c>
      <c r="AK90" s="6">
        <v>473940.3</v>
      </c>
      <c r="AL90" s="6">
        <v>498804.43</v>
      </c>
      <c r="AM90" s="6">
        <v>125104</v>
      </c>
      <c r="AN90" s="6">
        <v>0</v>
      </c>
      <c r="AO90" s="6">
        <v>162598.66</v>
      </c>
      <c r="AP90" s="6">
        <v>523658.3</v>
      </c>
      <c r="AQ90" s="6">
        <f t="shared" si="6"/>
        <v>4144673.99</v>
      </c>
      <c r="AR90" s="6">
        <v>307120.56</v>
      </c>
      <c r="AS90" s="10">
        <v>22283.19</v>
      </c>
      <c r="AT90" s="10">
        <v>17921.04</v>
      </c>
      <c r="AU90" s="10">
        <f t="shared" si="9"/>
        <v>672.60215053763443</v>
      </c>
      <c r="AV90" s="11">
        <v>199.39</v>
      </c>
      <c r="AW90" s="12"/>
      <c r="AX90" s="10"/>
    </row>
    <row r="91" spans="1:50" x14ac:dyDescent="0.2">
      <c r="A91" s="14" t="s">
        <v>240</v>
      </c>
      <c r="B91" s="14" t="s">
        <v>426</v>
      </c>
      <c r="C91" s="6">
        <v>1</v>
      </c>
      <c r="D91" s="6">
        <v>8</v>
      </c>
      <c r="E91" s="6">
        <v>6</v>
      </c>
      <c r="F91" s="6">
        <v>50</v>
      </c>
      <c r="G91" s="6">
        <v>22</v>
      </c>
      <c r="H91" s="6">
        <v>45</v>
      </c>
      <c r="I91" s="6">
        <v>123</v>
      </c>
      <c r="J91" s="6">
        <v>131</v>
      </c>
      <c r="K91" s="10">
        <v>0</v>
      </c>
      <c r="L91" s="10">
        <v>7</v>
      </c>
      <c r="M91" s="10">
        <v>55.18</v>
      </c>
      <c r="N91" s="10">
        <v>24.34</v>
      </c>
      <c r="O91" s="10">
        <v>43.11</v>
      </c>
      <c r="P91" s="10">
        <v>129.63</v>
      </c>
      <c r="Q91" s="6">
        <f>VLOOKUP($A91,[1]!Table_Query_from_dpiorsnet5[#All],6,0)</f>
        <v>10002591</v>
      </c>
      <c r="R91" s="6">
        <f t="shared" si="7"/>
        <v>81322</v>
      </c>
      <c r="S91" s="10">
        <f>VLOOKUP($A91,[1]!Table_Query_from_dpiorsnet5[#All],8,0)</f>
        <v>70</v>
      </c>
      <c r="T91" s="10">
        <f>VLOOKUP($A91,[1]!Table_Query_from_dpiorsnet5[#All],10,0)</f>
        <v>0</v>
      </c>
      <c r="U91" s="10">
        <v>0</v>
      </c>
      <c r="V91" s="10">
        <f>VLOOKUP($A91,[1]!Table_Query_from_dpiorsnet5[#All],12,0)</f>
        <v>10.52</v>
      </c>
      <c r="W91" s="10">
        <f>VLOOKUP($A91,[1]!Table_Query_from_dpiorsnet5[#All],13,0)</f>
        <v>3</v>
      </c>
      <c r="X91" s="10">
        <f>VLOOKUP($A91,[1]!Table_Query_from_dpiorsnet5[#All],14,0)+VLOOKUP(A91,[1]!Table_Query_from_dpiorsnet5[[#All],[StateIssuedID]:[SpAssess]],15,0)</f>
        <v>10</v>
      </c>
      <c r="Y91" s="10">
        <f>VLOOKUP($A91,[1]!Table_Query_from_dpiorsnet5[#All],16,0)</f>
        <v>0</v>
      </c>
      <c r="Z91" s="10">
        <f t="shared" si="8"/>
        <v>93.52</v>
      </c>
      <c r="AA91" s="6">
        <v>944791.16</v>
      </c>
      <c r="AB91" s="6">
        <v>70256.39</v>
      </c>
      <c r="AC91" s="6">
        <v>1891387.11</v>
      </c>
      <c r="AD91" s="6">
        <v>142828.34</v>
      </c>
      <c r="AE91" s="6">
        <v>55363.83</v>
      </c>
      <c r="AF91" s="6">
        <f t="shared" si="5"/>
        <v>3104626.83</v>
      </c>
      <c r="AG91" s="6">
        <v>1408417.14</v>
      </c>
      <c r="AH91" s="6">
        <v>246179.71</v>
      </c>
      <c r="AI91" s="6">
        <v>114022.81</v>
      </c>
      <c r="AJ91" s="6">
        <v>125340.93</v>
      </c>
      <c r="AK91" s="6">
        <v>277767.71000000002</v>
      </c>
      <c r="AL91" s="6">
        <v>239130.21</v>
      </c>
      <c r="AM91" s="6">
        <v>198910.72</v>
      </c>
      <c r="AN91" s="6">
        <v>0</v>
      </c>
      <c r="AO91" s="6">
        <v>95279.1</v>
      </c>
      <c r="AP91" s="6">
        <v>221422.07999999999</v>
      </c>
      <c r="AQ91" s="6">
        <f t="shared" si="6"/>
        <v>2926470.41</v>
      </c>
      <c r="AR91" s="6">
        <v>1487090.15</v>
      </c>
      <c r="AS91" s="10">
        <v>22575.56</v>
      </c>
      <c r="AT91" s="10">
        <v>18598</v>
      </c>
      <c r="AU91" s="10">
        <f t="shared" si="9"/>
        <v>1534.4497415721671</v>
      </c>
      <c r="AV91" s="11">
        <v>341.39</v>
      </c>
      <c r="AW91" s="12"/>
      <c r="AX91" s="10"/>
    </row>
    <row r="92" spans="1:50" x14ac:dyDescent="0.2">
      <c r="A92" s="14" t="s">
        <v>241</v>
      </c>
      <c r="B92" s="14" t="s">
        <v>427</v>
      </c>
      <c r="C92" s="6">
        <v>1</v>
      </c>
      <c r="D92" s="6">
        <v>9</v>
      </c>
      <c r="E92" s="6">
        <v>35</v>
      </c>
      <c r="F92" s="6">
        <v>157</v>
      </c>
      <c r="G92" s="6">
        <v>57</v>
      </c>
      <c r="H92" s="6">
        <v>113</v>
      </c>
      <c r="I92" s="6">
        <v>362</v>
      </c>
      <c r="J92" s="6">
        <v>371</v>
      </c>
      <c r="K92" s="10">
        <v>7</v>
      </c>
      <c r="L92" s="10">
        <v>19.54</v>
      </c>
      <c r="M92" s="10">
        <v>178.25</v>
      </c>
      <c r="N92" s="10">
        <v>69.94</v>
      </c>
      <c r="O92" s="10">
        <v>101.38</v>
      </c>
      <c r="P92" s="10">
        <v>376.11</v>
      </c>
      <c r="Q92" s="6">
        <f>VLOOKUP($A92,[1]!Table_Query_from_dpiorsnet5[#All],6,0)</f>
        <v>29024978</v>
      </c>
      <c r="R92" s="6">
        <f t="shared" si="7"/>
        <v>80179</v>
      </c>
      <c r="S92" s="10">
        <f>VLOOKUP($A92,[1]!Table_Query_from_dpiorsnet5[#All],8,0)</f>
        <v>70</v>
      </c>
      <c r="T92" s="10">
        <f>VLOOKUP($A92,[1]!Table_Query_from_dpiorsnet5[#All],10,0)</f>
        <v>5</v>
      </c>
      <c r="U92" s="10">
        <v>0</v>
      </c>
      <c r="V92" s="10">
        <f>VLOOKUP($A92,[1]!Table_Query_from_dpiorsnet5[#All],12,0)</f>
        <v>10.57</v>
      </c>
      <c r="W92" s="10">
        <f>VLOOKUP($A92,[1]!Table_Query_from_dpiorsnet5[#All],13,0)</f>
        <v>3</v>
      </c>
      <c r="X92" s="10">
        <f>VLOOKUP($A92,[1]!Table_Query_from_dpiorsnet5[#All],14,0)+VLOOKUP(A92,[1]!Table_Query_from_dpiorsnet5[[#All],[StateIssuedID]:[SpAssess]],15,0)</f>
        <v>10</v>
      </c>
      <c r="Y92" s="10">
        <f>VLOOKUP($A92,[1]!Table_Query_from_dpiorsnet5[#All],16,0)</f>
        <v>0</v>
      </c>
      <c r="Z92" s="10">
        <f t="shared" si="8"/>
        <v>98.57</v>
      </c>
      <c r="AA92" s="6">
        <v>2413452.4300000002</v>
      </c>
      <c r="AB92" s="6">
        <v>254704.95</v>
      </c>
      <c r="AC92" s="6">
        <v>3093137.21</v>
      </c>
      <c r="AD92" s="6">
        <v>197474.63</v>
      </c>
      <c r="AE92" s="6">
        <v>100020</v>
      </c>
      <c r="AF92" s="6">
        <f t="shared" si="5"/>
        <v>6058789.2199999997</v>
      </c>
      <c r="AG92" s="6">
        <v>2775359.24</v>
      </c>
      <c r="AH92" s="6">
        <v>370436.78</v>
      </c>
      <c r="AI92" s="6">
        <v>247561.95</v>
      </c>
      <c r="AJ92" s="6">
        <v>440635.84</v>
      </c>
      <c r="AK92" s="6">
        <v>848441.31</v>
      </c>
      <c r="AL92" s="6">
        <v>682468.44</v>
      </c>
      <c r="AM92" s="6">
        <v>484563.76</v>
      </c>
      <c r="AN92" s="6">
        <v>0</v>
      </c>
      <c r="AO92" s="6">
        <v>213196.09</v>
      </c>
      <c r="AP92" s="6">
        <v>104252.28</v>
      </c>
      <c r="AQ92" s="6">
        <f t="shared" si="6"/>
        <v>6166915.6900000004</v>
      </c>
      <c r="AR92" s="6">
        <v>1854602.56</v>
      </c>
      <c r="AS92" s="10">
        <v>16396.57</v>
      </c>
      <c r="AT92" s="10">
        <v>14264.19</v>
      </c>
      <c r="AU92" s="10">
        <f t="shared" si="9"/>
        <v>1288.3564914519689</v>
      </c>
      <c r="AV92" s="11">
        <v>393.35</v>
      </c>
      <c r="AW92" s="12"/>
      <c r="AX92" s="10"/>
    </row>
    <row r="93" spans="1:50" x14ac:dyDescent="0.2">
      <c r="A93" s="14" t="s">
        <v>242</v>
      </c>
      <c r="B93" s="14" t="s">
        <v>428</v>
      </c>
      <c r="C93" s="6">
        <v>1</v>
      </c>
      <c r="D93" s="6">
        <v>2</v>
      </c>
      <c r="E93" s="6">
        <v>7</v>
      </c>
      <c r="F93" s="6">
        <v>71</v>
      </c>
      <c r="G93" s="6">
        <v>37</v>
      </c>
      <c r="H93" s="6">
        <v>52</v>
      </c>
      <c r="I93" s="6">
        <v>167</v>
      </c>
      <c r="J93" s="6">
        <v>169</v>
      </c>
      <c r="K93" s="10">
        <v>1.1599999999999999</v>
      </c>
      <c r="L93" s="10">
        <v>9.2100000000000009</v>
      </c>
      <c r="M93" s="10">
        <v>80.959999999999994</v>
      </c>
      <c r="N93" s="10">
        <v>29.78</v>
      </c>
      <c r="O93" s="10">
        <v>55.46</v>
      </c>
      <c r="P93" s="10">
        <v>176.57</v>
      </c>
      <c r="Q93" s="6">
        <f>VLOOKUP($A93,[1]!Table_Query_from_dpiorsnet5[#All],6,0)</f>
        <v>15798867</v>
      </c>
      <c r="R93" s="6">
        <f t="shared" si="7"/>
        <v>94604</v>
      </c>
      <c r="S93" s="10">
        <f>VLOOKUP($A93,[1]!Table_Query_from_dpiorsnet5[#All],8,0)</f>
        <v>65.260000000000005</v>
      </c>
      <c r="T93" s="10">
        <f>VLOOKUP($A93,[1]!Table_Query_from_dpiorsnet5[#All],10,0)</f>
        <v>0</v>
      </c>
      <c r="U93" s="10">
        <v>0</v>
      </c>
      <c r="V93" s="10">
        <f>VLOOKUP($A93,[1]!Table_Query_from_dpiorsnet5[#All],12,0)</f>
        <v>0</v>
      </c>
      <c r="W93" s="10">
        <f>VLOOKUP($A93,[1]!Table_Query_from_dpiorsnet5[#All],13,0)</f>
        <v>0</v>
      </c>
      <c r="X93" s="10">
        <f>VLOOKUP($A93,[1]!Table_Query_from_dpiorsnet5[#All],14,0)+VLOOKUP(A93,[1]!Table_Query_from_dpiorsnet5[[#All],[StateIssuedID]:[SpAssess]],15,0)</f>
        <v>6.33</v>
      </c>
      <c r="Y93" s="10">
        <f>VLOOKUP($A93,[1]!Table_Query_from_dpiorsnet5[#All],16,0)</f>
        <v>11.08</v>
      </c>
      <c r="Z93" s="10">
        <f t="shared" si="8"/>
        <v>82.67</v>
      </c>
      <c r="AA93" s="6">
        <v>1054720.3999999999</v>
      </c>
      <c r="AB93" s="6">
        <v>130945.16</v>
      </c>
      <c r="AC93" s="6">
        <v>1979000.94</v>
      </c>
      <c r="AD93" s="6">
        <v>99394.19</v>
      </c>
      <c r="AE93" s="6">
        <v>45181.69</v>
      </c>
      <c r="AF93" s="6">
        <f t="shared" si="5"/>
        <v>3309242.38</v>
      </c>
      <c r="AG93" s="6">
        <v>1414951.15</v>
      </c>
      <c r="AH93" s="6">
        <v>171656.13</v>
      </c>
      <c r="AI93" s="6">
        <v>192294.97</v>
      </c>
      <c r="AJ93" s="6">
        <v>126486.34</v>
      </c>
      <c r="AK93" s="6">
        <v>358433.47</v>
      </c>
      <c r="AL93" s="6">
        <v>280514.96000000002</v>
      </c>
      <c r="AM93" s="6">
        <v>323563.40999999997</v>
      </c>
      <c r="AN93" s="6">
        <v>0</v>
      </c>
      <c r="AO93" s="6">
        <v>173809.21</v>
      </c>
      <c r="AP93" s="6">
        <v>181592.13</v>
      </c>
      <c r="AQ93" s="6">
        <f t="shared" si="6"/>
        <v>3223301.7699999996</v>
      </c>
      <c r="AR93" s="6">
        <v>1173180.53</v>
      </c>
      <c r="AS93" s="10">
        <v>18255.09</v>
      </c>
      <c r="AT93" s="10">
        <v>14409.79</v>
      </c>
      <c r="AU93" s="10">
        <f t="shared" si="9"/>
        <v>1832.4936852239905</v>
      </c>
      <c r="AV93" s="11">
        <v>531.21</v>
      </c>
      <c r="AW93" s="12"/>
      <c r="AX93" s="10"/>
    </row>
    <row r="94" spans="1:50" x14ac:dyDescent="0.2">
      <c r="A94" s="14" t="s">
        <v>243</v>
      </c>
      <c r="B94" s="14" t="s">
        <v>429</v>
      </c>
      <c r="C94" s="6">
        <v>1</v>
      </c>
      <c r="D94" s="6">
        <v>0</v>
      </c>
      <c r="E94" s="6">
        <v>16</v>
      </c>
      <c r="F94" s="6">
        <v>88</v>
      </c>
      <c r="G94" s="6">
        <v>28</v>
      </c>
      <c r="H94" s="6">
        <v>62</v>
      </c>
      <c r="I94" s="6">
        <v>194</v>
      </c>
      <c r="J94" s="6">
        <v>194</v>
      </c>
      <c r="K94" s="10">
        <v>0</v>
      </c>
      <c r="L94" s="10">
        <v>5.65</v>
      </c>
      <c r="M94" s="10">
        <v>82.54</v>
      </c>
      <c r="N94" s="10">
        <v>28.6</v>
      </c>
      <c r="O94" s="10">
        <v>56.61</v>
      </c>
      <c r="P94" s="10">
        <v>173.40000000000003</v>
      </c>
      <c r="Q94" s="6">
        <f>VLOOKUP($A94,[1]!Table_Query_from_dpiorsnet5[#All],6,0)</f>
        <v>967086</v>
      </c>
      <c r="R94" s="6">
        <f t="shared" si="7"/>
        <v>4985</v>
      </c>
      <c r="S94" s="10">
        <f>VLOOKUP($A94,[1]!Table_Query_from_dpiorsnet5[#All],8,0)</f>
        <v>4.62</v>
      </c>
      <c r="T94" s="10">
        <f>VLOOKUP($A94,[1]!Table_Query_from_dpiorsnet5[#All],10,0)</f>
        <v>0</v>
      </c>
      <c r="U94" s="10">
        <v>0</v>
      </c>
      <c r="V94" s="10">
        <f>VLOOKUP($A94,[1]!Table_Query_from_dpiorsnet5[#All],12,0)</f>
        <v>0</v>
      </c>
      <c r="W94" s="10">
        <f>VLOOKUP($A94,[1]!Table_Query_from_dpiorsnet5[#All],13,0)</f>
        <v>0</v>
      </c>
      <c r="X94" s="10">
        <f>VLOOKUP($A94,[1]!Table_Query_from_dpiorsnet5[#All],14,0)+VLOOKUP(A94,[1]!Table_Query_from_dpiorsnet5[[#All],[StateIssuedID]:[SpAssess]],15,0)</f>
        <v>0</v>
      </c>
      <c r="Y94" s="10">
        <f>VLOOKUP($A94,[1]!Table_Query_from_dpiorsnet5[#All],16,0)</f>
        <v>0</v>
      </c>
      <c r="Z94" s="10">
        <f t="shared" si="8"/>
        <v>4.62</v>
      </c>
      <c r="AA94" s="6">
        <v>137143.23000000001</v>
      </c>
      <c r="AB94" s="6">
        <v>133249.54999999999</v>
      </c>
      <c r="AC94" s="6">
        <v>2545797.36</v>
      </c>
      <c r="AD94" s="6">
        <v>1802173.37</v>
      </c>
      <c r="AE94" s="6">
        <v>1064.04</v>
      </c>
      <c r="AF94" s="6">
        <f t="shared" si="5"/>
        <v>4619427.55</v>
      </c>
      <c r="AG94" s="6">
        <v>1133527.8</v>
      </c>
      <c r="AH94" s="6">
        <v>89721.45</v>
      </c>
      <c r="AI94" s="6">
        <v>824762.43</v>
      </c>
      <c r="AJ94" s="6">
        <v>121655.08</v>
      </c>
      <c r="AK94" s="6">
        <v>302294.86</v>
      </c>
      <c r="AL94" s="6">
        <v>168077.53</v>
      </c>
      <c r="AM94" s="6">
        <v>28010.39</v>
      </c>
      <c r="AN94" s="6">
        <v>0</v>
      </c>
      <c r="AO94" s="6">
        <v>336575.73</v>
      </c>
      <c r="AP94" s="6">
        <v>620734.56000000006</v>
      </c>
      <c r="AQ94" s="6">
        <f t="shared" si="6"/>
        <v>3625359.83</v>
      </c>
      <c r="AR94" s="6">
        <v>2546937.7000000002</v>
      </c>
      <c r="AS94" s="10">
        <v>20907.5</v>
      </c>
      <c r="AT94" s="10">
        <v>15225.14</v>
      </c>
      <c r="AU94" s="10">
        <f t="shared" si="9"/>
        <v>161.53627450980389</v>
      </c>
      <c r="AV94" s="11">
        <v>190.69</v>
      </c>
      <c r="AW94" s="12"/>
      <c r="AX94" s="10"/>
    </row>
    <row r="95" spans="1:50" x14ac:dyDescent="0.2">
      <c r="A95" s="14" t="s">
        <v>244</v>
      </c>
      <c r="B95" s="14" t="s">
        <v>430</v>
      </c>
      <c r="C95" s="6">
        <v>1</v>
      </c>
      <c r="D95" s="6">
        <v>17</v>
      </c>
      <c r="E95" s="6">
        <v>40</v>
      </c>
      <c r="F95" s="6">
        <v>267</v>
      </c>
      <c r="G95" s="6">
        <v>95</v>
      </c>
      <c r="H95" s="6">
        <v>165</v>
      </c>
      <c r="I95" s="6">
        <v>567</v>
      </c>
      <c r="J95" s="6">
        <v>584</v>
      </c>
      <c r="K95" s="10">
        <v>0</v>
      </c>
      <c r="L95" s="10">
        <v>43.16</v>
      </c>
      <c r="M95" s="10">
        <v>266.94</v>
      </c>
      <c r="N95" s="10">
        <v>90.88</v>
      </c>
      <c r="O95" s="10">
        <v>158.6</v>
      </c>
      <c r="P95" s="10">
        <v>559.58000000000004</v>
      </c>
      <c r="Q95" s="6">
        <f>VLOOKUP($A95,[1]!Table_Query_from_dpiorsnet5[#All],6,0)</f>
        <v>18822733</v>
      </c>
      <c r="R95" s="6">
        <f t="shared" si="7"/>
        <v>33197</v>
      </c>
      <c r="S95" s="10">
        <f>VLOOKUP($A95,[1]!Table_Query_from_dpiorsnet5[#All],8,0)</f>
        <v>61</v>
      </c>
      <c r="T95" s="10">
        <f>VLOOKUP($A95,[1]!Table_Query_from_dpiorsnet5[#All],10,0)</f>
        <v>2.7</v>
      </c>
      <c r="U95" s="10">
        <v>0</v>
      </c>
      <c r="V95" s="10">
        <f>VLOOKUP($A95,[1]!Table_Query_from_dpiorsnet5[#All],12,0)</f>
        <v>12</v>
      </c>
      <c r="W95" s="10">
        <f>VLOOKUP($A95,[1]!Table_Query_from_dpiorsnet5[#All],13,0)</f>
        <v>2.95</v>
      </c>
      <c r="X95" s="10">
        <f>VLOOKUP($A95,[1]!Table_Query_from_dpiorsnet5[#All],14,0)+VLOOKUP(A95,[1]!Table_Query_from_dpiorsnet5[[#All],[StateIssuedID]:[SpAssess]],15,0)</f>
        <v>13.91</v>
      </c>
      <c r="Y95" s="10">
        <f>VLOOKUP($A95,[1]!Table_Query_from_dpiorsnet5[#All],16,0)</f>
        <v>0</v>
      </c>
      <c r="Z95" s="10">
        <f t="shared" si="8"/>
        <v>92.56</v>
      </c>
      <c r="AA95" s="6">
        <v>1439640.3</v>
      </c>
      <c r="AB95" s="6">
        <v>754978.68</v>
      </c>
      <c r="AC95" s="6">
        <v>5303761.37</v>
      </c>
      <c r="AD95" s="6">
        <v>157754.44</v>
      </c>
      <c r="AE95" s="6">
        <v>121436</v>
      </c>
      <c r="AF95" s="6">
        <f t="shared" si="5"/>
        <v>7777570.79</v>
      </c>
      <c r="AG95" s="6">
        <v>3616757.97</v>
      </c>
      <c r="AH95" s="6">
        <v>440752.6</v>
      </c>
      <c r="AI95" s="6">
        <v>238076.45</v>
      </c>
      <c r="AJ95" s="6">
        <v>421906.23</v>
      </c>
      <c r="AK95" s="6">
        <v>871596.03</v>
      </c>
      <c r="AL95" s="6">
        <v>816918</v>
      </c>
      <c r="AM95" s="6">
        <v>613872.04</v>
      </c>
      <c r="AN95" s="6">
        <v>0</v>
      </c>
      <c r="AO95" s="6">
        <v>319476.27</v>
      </c>
      <c r="AP95" s="6">
        <v>262391.33</v>
      </c>
      <c r="AQ95" s="6">
        <f t="shared" si="6"/>
        <v>7601746.9199999999</v>
      </c>
      <c r="AR95" s="6">
        <v>2203512.1800000002</v>
      </c>
      <c r="AS95" s="10">
        <v>13584.74</v>
      </c>
      <c r="AT95" s="10">
        <v>11447.88</v>
      </c>
      <c r="AU95" s="10">
        <f t="shared" si="9"/>
        <v>1097.0228385574894</v>
      </c>
      <c r="AV95" s="11">
        <v>302.86</v>
      </c>
      <c r="AW95" s="12"/>
      <c r="AX95" s="10"/>
    </row>
    <row r="96" spans="1:50" x14ac:dyDescent="0.2">
      <c r="A96" s="14" t="s">
        <v>245</v>
      </c>
      <c r="B96" s="14" t="s">
        <v>431</v>
      </c>
      <c r="C96" s="6">
        <v>1</v>
      </c>
      <c r="D96" s="6">
        <v>15</v>
      </c>
      <c r="E96" s="6">
        <v>56</v>
      </c>
      <c r="F96" s="6">
        <v>350</v>
      </c>
      <c r="G96" s="6">
        <v>105</v>
      </c>
      <c r="H96" s="6">
        <v>209</v>
      </c>
      <c r="I96" s="6">
        <v>720</v>
      </c>
      <c r="J96" s="6">
        <v>735</v>
      </c>
      <c r="K96" s="10">
        <v>0</v>
      </c>
      <c r="L96" s="10">
        <v>61.13</v>
      </c>
      <c r="M96" s="10">
        <v>349.59</v>
      </c>
      <c r="N96" s="10">
        <v>104.08</v>
      </c>
      <c r="O96" s="10">
        <v>200.78</v>
      </c>
      <c r="P96" s="10">
        <v>715.57999999999993</v>
      </c>
      <c r="Q96" s="6">
        <f>VLOOKUP($A96,[1]!Table_Query_from_dpiorsnet5[#All],6,0)</f>
        <v>35876505</v>
      </c>
      <c r="R96" s="6">
        <f t="shared" si="7"/>
        <v>49828</v>
      </c>
      <c r="S96" s="10">
        <f>VLOOKUP($A96,[1]!Table_Query_from_dpiorsnet5[#All],8,0)</f>
        <v>64.89</v>
      </c>
      <c r="T96" s="10">
        <f>VLOOKUP($A96,[1]!Table_Query_from_dpiorsnet5[#All],10,0)</f>
        <v>0</v>
      </c>
      <c r="U96" s="10">
        <v>0</v>
      </c>
      <c r="V96" s="10">
        <f>VLOOKUP($A96,[1]!Table_Query_from_dpiorsnet5[#All],12,0)</f>
        <v>12</v>
      </c>
      <c r="W96" s="10">
        <f>VLOOKUP($A96,[1]!Table_Query_from_dpiorsnet5[#All],13,0)</f>
        <v>0</v>
      </c>
      <c r="X96" s="10">
        <f>VLOOKUP($A96,[1]!Table_Query_from_dpiorsnet5[#All],14,0)+VLOOKUP(A96,[1]!Table_Query_from_dpiorsnet5[[#All],[StateIssuedID]:[SpAssess]],15,0)</f>
        <v>14.68</v>
      </c>
      <c r="Y96" s="10">
        <f>VLOOKUP($A96,[1]!Table_Query_from_dpiorsnet5[#All],16,0)</f>
        <v>12.93</v>
      </c>
      <c r="Z96" s="10">
        <f t="shared" si="8"/>
        <v>104.5</v>
      </c>
      <c r="AA96" s="6">
        <v>2445567.2000000002</v>
      </c>
      <c r="AB96" s="6">
        <v>1127428.46</v>
      </c>
      <c r="AC96" s="6">
        <v>5984688.8700000001</v>
      </c>
      <c r="AD96" s="6">
        <v>252744.08</v>
      </c>
      <c r="AE96" s="6">
        <v>0</v>
      </c>
      <c r="AF96" s="6">
        <f t="shared" si="5"/>
        <v>9810428.6100000013</v>
      </c>
      <c r="AG96" s="6">
        <v>4887512.5</v>
      </c>
      <c r="AH96" s="6">
        <v>811887.45</v>
      </c>
      <c r="AI96" s="6">
        <v>263009.05</v>
      </c>
      <c r="AJ96" s="6">
        <v>475632.85</v>
      </c>
      <c r="AK96" s="6">
        <v>841701.22</v>
      </c>
      <c r="AL96" s="6">
        <v>1095308.23</v>
      </c>
      <c r="AM96" s="6">
        <v>573843.71</v>
      </c>
      <c r="AN96" s="6">
        <v>0</v>
      </c>
      <c r="AO96" s="6">
        <v>366684.27</v>
      </c>
      <c r="AP96" s="6">
        <v>306295.75</v>
      </c>
      <c r="AQ96" s="6">
        <f t="shared" si="6"/>
        <v>9621875.0299999975</v>
      </c>
      <c r="AR96" s="6">
        <v>2208649.63</v>
      </c>
      <c r="AS96" s="10">
        <v>13446.26</v>
      </c>
      <c r="AT96" s="10">
        <v>11703.86</v>
      </c>
      <c r="AU96" s="10">
        <f t="shared" si="9"/>
        <v>801.92810028228848</v>
      </c>
      <c r="AV96" s="11">
        <v>683.25</v>
      </c>
      <c r="AW96" s="12"/>
      <c r="AX96" s="10"/>
    </row>
    <row r="97" spans="1:50" x14ac:dyDescent="0.2">
      <c r="A97" s="14" t="s">
        <v>246</v>
      </c>
      <c r="B97" s="14" t="s">
        <v>432</v>
      </c>
      <c r="C97" s="6">
        <v>1</v>
      </c>
      <c r="D97" s="6">
        <v>53</v>
      </c>
      <c r="E97" s="6">
        <v>301</v>
      </c>
      <c r="F97" s="6">
        <v>2126</v>
      </c>
      <c r="G97" s="6">
        <v>720</v>
      </c>
      <c r="H97" s="6">
        <v>1252</v>
      </c>
      <c r="I97" s="6">
        <v>4399</v>
      </c>
      <c r="J97" s="6">
        <v>4452</v>
      </c>
      <c r="K97" s="10">
        <v>63.09</v>
      </c>
      <c r="L97" s="10">
        <v>326.41000000000003</v>
      </c>
      <c r="M97" s="10">
        <v>2144.79</v>
      </c>
      <c r="N97" s="10">
        <v>643.15</v>
      </c>
      <c r="O97" s="10">
        <v>1184.6600000000001</v>
      </c>
      <c r="P97" s="10">
        <v>4362.1000000000004</v>
      </c>
      <c r="Q97" s="6">
        <f>VLOOKUP($A97,[1]!Table_Query_from_dpiorsnet5[#All],6,0)</f>
        <v>203646012</v>
      </c>
      <c r="R97" s="6">
        <f t="shared" si="7"/>
        <v>46294</v>
      </c>
      <c r="S97" s="10">
        <f>VLOOKUP($A97,[1]!Table_Query_from_dpiorsnet5[#All],8,0)</f>
        <v>69.94</v>
      </c>
      <c r="T97" s="10">
        <f>VLOOKUP($A97,[1]!Table_Query_from_dpiorsnet5[#All],10,0)</f>
        <v>3.83</v>
      </c>
      <c r="U97" s="10">
        <v>0</v>
      </c>
      <c r="V97" s="10">
        <f>VLOOKUP($A97,[1]!Table_Query_from_dpiorsnet5[#All],12,0)</f>
        <v>0</v>
      </c>
      <c r="W97" s="10">
        <f>VLOOKUP($A97,[1]!Table_Query_from_dpiorsnet5[#All],13,0)</f>
        <v>0</v>
      </c>
      <c r="X97" s="10">
        <f>VLOOKUP($A97,[1]!Table_Query_from_dpiorsnet5[#All],14,0)+VLOOKUP(A97,[1]!Table_Query_from_dpiorsnet5[[#All],[StateIssuedID]:[SpAssess]],15,0)</f>
        <v>21.74</v>
      </c>
      <c r="Y97" s="10">
        <f>VLOOKUP($A97,[1]!Table_Query_from_dpiorsnet5[#All],16,0)</f>
        <v>34.03</v>
      </c>
      <c r="Z97" s="10">
        <f t="shared" si="8"/>
        <v>129.54</v>
      </c>
      <c r="AA97" s="6">
        <v>16119283.08</v>
      </c>
      <c r="AB97" s="6">
        <v>282238.95</v>
      </c>
      <c r="AC97" s="6">
        <v>44904163.549999997</v>
      </c>
      <c r="AD97" s="6">
        <v>3659973.9</v>
      </c>
      <c r="AE97" s="6">
        <v>2438480.0699999998</v>
      </c>
      <c r="AF97" s="6">
        <f t="shared" si="5"/>
        <v>67404139.549999997</v>
      </c>
      <c r="AG97" s="6">
        <v>37337690.409999996</v>
      </c>
      <c r="AH97" s="6">
        <v>4076830.93</v>
      </c>
      <c r="AI97" s="6">
        <v>3353295.06</v>
      </c>
      <c r="AJ97" s="6">
        <v>3470486.73</v>
      </c>
      <c r="AK97" s="6">
        <v>6769381.6900000004</v>
      </c>
      <c r="AL97" s="6">
        <v>6538268.9900000002</v>
      </c>
      <c r="AM97" s="6">
        <v>2662063.5</v>
      </c>
      <c r="AN97" s="6">
        <v>0</v>
      </c>
      <c r="AO97" s="6">
        <v>1852457.97</v>
      </c>
      <c r="AP97" s="6">
        <v>1006018.06</v>
      </c>
      <c r="AQ97" s="6">
        <f t="shared" si="6"/>
        <v>67066493.339999996</v>
      </c>
      <c r="AR97" s="6">
        <v>9442105.1400000006</v>
      </c>
      <c r="AS97" s="10">
        <v>15374.82</v>
      </c>
      <c r="AT97" s="10">
        <v>14109.25</v>
      </c>
      <c r="AU97" s="10">
        <f t="shared" si="9"/>
        <v>610.27108502785347</v>
      </c>
      <c r="AV97" s="11">
        <v>907.78</v>
      </c>
      <c r="AW97" s="12"/>
      <c r="AX97" s="10"/>
    </row>
    <row r="98" spans="1:50" x14ac:dyDescent="0.2">
      <c r="A98" s="14" t="s">
        <v>247</v>
      </c>
      <c r="B98" s="14" t="s">
        <v>433</v>
      </c>
      <c r="C98" s="6">
        <v>2</v>
      </c>
      <c r="D98" s="6">
        <v>0</v>
      </c>
      <c r="E98" s="6">
        <v>5</v>
      </c>
      <c r="F98" s="6">
        <v>13</v>
      </c>
      <c r="G98" s="6">
        <v>2</v>
      </c>
      <c r="H98" s="6">
        <v>0</v>
      </c>
      <c r="I98" s="6">
        <v>20</v>
      </c>
      <c r="J98" s="6">
        <v>20</v>
      </c>
      <c r="K98" s="10">
        <v>0</v>
      </c>
      <c r="L98" s="10">
        <v>0</v>
      </c>
      <c r="M98" s="10">
        <v>20.8</v>
      </c>
      <c r="N98" s="10">
        <v>3</v>
      </c>
      <c r="O98" s="10">
        <v>0</v>
      </c>
      <c r="P98" s="10">
        <v>23.8</v>
      </c>
      <c r="Q98" s="6">
        <f>VLOOKUP($A98,[1]!Table_Query_from_dpiorsnet5[#All],6,0)</f>
        <v>2584327</v>
      </c>
      <c r="R98" s="6">
        <f t="shared" si="7"/>
        <v>129216</v>
      </c>
      <c r="S98" s="10">
        <f>VLOOKUP($A98,[1]!Table_Query_from_dpiorsnet5[#All],8,0)</f>
        <v>62.92</v>
      </c>
      <c r="T98" s="10">
        <f>VLOOKUP($A98,[1]!Table_Query_from_dpiorsnet5[#All],10,0)</f>
        <v>3.1</v>
      </c>
      <c r="U98" s="10">
        <v>0</v>
      </c>
      <c r="V98" s="10">
        <f>VLOOKUP($A98,[1]!Table_Query_from_dpiorsnet5[#All],12,0)</f>
        <v>0</v>
      </c>
      <c r="W98" s="10">
        <f>VLOOKUP($A98,[1]!Table_Query_from_dpiorsnet5[#All],13,0)</f>
        <v>0</v>
      </c>
      <c r="X98" s="10">
        <f>VLOOKUP($A98,[1]!Table_Query_from_dpiorsnet5[#All],14,0)+VLOOKUP(A98,[1]!Table_Query_from_dpiorsnet5[[#All],[StateIssuedID]:[SpAssess]],15,0)</f>
        <v>0</v>
      </c>
      <c r="Y98" s="10">
        <f>VLOOKUP($A98,[1]!Table_Query_from_dpiorsnet5[#All],16,0)</f>
        <v>0</v>
      </c>
      <c r="Z98" s="10">
        <f t="shared" si="8"/>
        <v>66.02</v>
      </c>
      <c r="AA98" s="6">
        <v>171562.97</v>
      </c>
      <c r="AB98" s="6">
        <v>0</v>
      </c>
      <c r="AC98" s="6">
        <v>335907.96</v>
      </c>
      <c r="AD98" s="6">
        <v>26389</v>
      </c>
      <c r="AE98" s="6">
        <v>0</v>
      </c>
      <c r="AF98" s="6">
        <f t="shared" si="5"/>
        <v>533859.93000000005</v>
      </c>
      <c r="AG98" s="6">
        <v>276054.75</v>
      </c>
      <c r="AH98" s="6">
        <v>0</v>
      </c>
      <c r="AI98" s="6">
        <v>16404.77</v>
      </c>
      <c r="AJ98" s="6">
        <v>0</v>
      </c>
      <c r="AK98" s="6">
        <v>35684.31</v>
      </c>
      <c r="AL98" s="6">
        <v>32830.76</v>
      </c>
      <c r="AM98" s="6">
        <v>29633.7</v>
      </c>
      <c r="AN98" s="6">
        <v>0</v>
      </c>
      <c r="AO98" s="6">
        <v>0</v>
      </c>
      <c r="AP98" s="6">
        <v>66049.27</v>
      </c>
      <c r="AQ98" s="6">
        <f t="shared" si="6"/>
        <v>456657.56000000006</v>
      </c>
      <c r="AR98" s="6">
        <v>291306.96999999997</v>
      </c>
      <c r="AS98" s="10">
        <v>19187.29</v>
      </c>
      <c r="AT98" s="10">
        <v>15167</v>
      </c>
      <c r="AU98" s="10">
        <f t="shared" si="9"/>
        <v>1245.1134453781513</v>
      </c>
      <c r="AV98" s="11">
        <v>85.06</v>
      </c>
      <c r="AW98" s="12"/>
      <c r="AX98" s="10"/>
    </row>
    <row r="99" spans="1:50" x14ac:dyDescent="0.2">
      <c r="A99" s="14" t="s">
        <v>248</v>
      </c>
      <c r="B99" s="14" t="s">
        <v>434</v>
      </c>
      <c r="C99" s="6">
        <v>1</v>
      </c>
      <c r="D99" s="6">
        <v>5</v>
      </c>
      <c r="E99" s="6">
        <v>12</v>
      </c>
      <c r="F99" s="6">
        <v>75</v>
      </c>
      <c r="G99" s="6">
        <v>29</v>
      </c>
      <c r="H99" s="6">
        <v>41</v>
      </c>
      <c r="I99" s="6">
        <v>157</v>
      </c>
      <c r="J99" s="6">
        <v>162</v>
      </c>
      <c r="K99" s="10">
        <v>0</v>
      </c>
      <c r="L99" s="10">
        <v>10.66</v>
      </c>
      <c r="M99" s="10">
        <v>73.14</v>
      </c>
      <c r="N99" s="10">
        <v>23.22</v>
      </c>
      <c r="O99" s="10">
        <v>45.3</v>
      </c>
      <c r="P99" s="10">
        <v>152.32</v>
      </c>
      <c r="Q99" s="6">
        <f>VLOOKUP($A99,[1]!Table_Query_from_dpiorsnet5[#All],6,0)</f>
        <v>9237368</v>
      </c>
      <c r="R99" s="6">
        <f t="shared" si="7"/>
        <v>58837</v>
      </c>
      <c r="S99" s="10">
        <f>VLOOKUP($A99,[1]!Table_Query_from_dpiorsnet5[#All],8,0)</f>
        <v>67.72</v>
      </c>
      <c r="T99" s="10">
        <f>VLOOKUP($A99,[1]!Table_Query_from_dpiorsnet5[#All],10,0)</f>
        <v>3.57</v>
      </c>
      <c r="U99" s="10">
        <v>0</v>
      </c>
      <c r="V99" s="10">
        <f>VLOOKUP($A99,[1]!Table_Query_from_dpiorsnet5[#All],12,0)</f>
        <v>9.8699999999999992</v>
      </c>
      <c r="W99" s="10">
        <f>VLOOKUP($A99,[1]!Table_Query_from_dpiorsnet5[#All],13,0)</f>
        <v>0</v>
      </c>
      <c r="X99" s="10">
        <f>VLOOKUP($A99,[1]!Table_Query_from_dpiorsnet5[#All],14,0)+VLOOKUP(A99,[1]!Table_Query_from_dpiorsnet5[[#All],[StateIssuedID]:[SpAssess]],15,0)</f>
        <v>5.92</v>
      </c>
      <c r="Y99" s="10">
        <f>VLOOKUP($A99,[1]!Table_Query_from_dpiorsnet5[#All],16,0)</f>
        <v>0</v>
      </c>
      <c r="Z99" s="10">
        <f t="shared" si="8"/>
        <v>87.08</v>
      </c>
      <c r="AA99" s="6">
        <v>1060492.1000000001</v>
      </c>
      <c r="AB99" s="6">
        <v>11302.01</v>
      </c>
      <c r="AC99" s="6">
        <v>2025863.39</v>
      </c>
      <c r="AD99" s="6">
        <v>244643.3</v>
      </c>
      <c r="AE99" s="6">
        <v>0</v>
      </c>
      <c r="AF99" s="6">
        <f t="shared" si="5"/>
        <v>3342300.8</v>
      </c>
      <c r="AG99" s="6">
        <v>1500100.89</v>
      </c>
      <c r="AH99" s="6">
        <v>98094.399999999994</v>
      </c>
      <c r="AI99" s="6">
        <v>303858.09000000003</v>
      </c>
      <c r="AJ99" s="6">
        <v>131083.51999999999</v>
      </c>
      <c r="AK99" s="6">
        <v>332091.64</v>
      </c>
      <c r="AL99" s="6">
        <v>397375.16</v>
      </c>
      <c r="AM99" s="6">
        <v>63387.19</v>
      </c>
      <c r="AN99" s="6">
        <v>0</v>
      </c>
      <c r="AO99" s="6">
        <v>134321.87</v>
      </c>
      <c r="AP99" s="6">
        <v>61828.08</v>
      </c>
      <c r="AQ99" s="6">
        <f t="shared" si="6"/>
        <v>3022140.8400000003</v>
      </c>
      <c r="AR99" s="6">
        <v>1861509.99</v>
      </c>
      <c r="AS99" s="10">
        <v>19840.740000000002</v>
      </c>
      <c r="AT99" s="10">
        <v>18136.84</v>
      </c>
      <c r="AU99" s="10">
        <f t="shared" si="9"/>
        <v>416.14489233193279</v>
      </c>
      <c r="AV99" s="11">
        <v>394</v>
      </c>
      <c r="AW99" s="12"/>
      <c r="AX99" s="10"/>
    </row>
    <row r="100" spans="1:50" x14ac:dyDescent="0.2">
      <c r="A100" s="14" t="s">
        <v>249</v>
      </c>
      <c r="B100" s="14" t="s">
        <v>435</v>
      </c>
      <c r="C100" s="6">
        <v>3</v>
      </c>
      <c r="D100" s="6">
        <v>0</v>
      </c>
      <c r="E100" s="6">
        <v>2</v>
      </c>
      <c r="F100" s="6">
        <v>18</v>
      </c>
      <c r="G100" s="6">
        <v>9</v>
      </c>
      <c r="H100" s="6">
        <v>0</v>
      </c>
      <c r="I100" s="6">
        <v>29</v>
      </c>
      <c r="J100" s="6">
        <v>29</v>
      </c>
      <c r="K100" s="10">
        <v>0</v>
      </c>
      <c r="L100" s="10">
        <v>3</v>
      </c>
      <c r="M100" s="10">
        <v>21</v>
      </c>
      <c r="N100" s="10">
        <v>4</v>
      </c>
      <c r="O100" s="10">
        <v>0</v>
      </c>
      <c r="P100" s="10">
        <v>28</v>
      </c>
      <c r="Q100" s="6">
        <f>VLOOKUP($A100,[1]!Table_Query_from_dpiorsnet5[#All],6,0)</f>
        <v>1479759</v>
      </c>
      <c r="R100" s="6">
        <f t="shared" si="7"/>
        <v>51026</v>
      </c>
      <c r="S100" s="10">
        <f>VLOOKUP($A100,[1]!Table_Query_from_dpiorsnet5[#All],8,0)</f>
        <v>49.43</v>
      </c>
      <c r="T100" s="10">
        <f>VLOOKUP($A100,[1]!Table_Query_from_dpiorsnet5[#All],10,0)</f>
        <v>16.89</v>
      </c>
      <c r="U100" s="10">
        <v>0</v>
      </c>
      <c r="V100" s="10">
        <f>VLOOKUP($A100,[1]!Table_Query_from_dpiorsnet5[#All],12,0)</f>
        <v>0</v>
      </c>
      <c r="W100" s="10">
        <f>VLOOKUP($A100,[1]!Table_Query_from_dpiorsnet5[#All],13,0)</f>
        <v>0</v>
      </c>
      <c r="X100" s="10">
        <f>VLOOKUP($A100,[1]!Table_Query_from_dpiorsnet5[#All],14,0)+VLOOKUP(A100,[1]!Table_Query_from_dpiorsnet5[[#All],[StateIssuedID]:[SpAssess]],15,0)</f>
        <v>0</v>
      </c>
      <c r="Y100" s="10">
        <f>VLOOKUP($A100,[1]!Table_Query_from_dpiorsnet5[#All],16,0)</f>
        <v>0</v>
      </c>
      <c r="Z100" s="10">
        <f t="shared" si="8"/>
        <v>66.319999999999993</v>
      </c>
      <c r="AA100" s="6">
        <v>127241.12</v>
      </c>
      <c r="AB100" s="6">
        <v>0</v>
      </c>
      <c r="AC100" s="6">
        <v>548109.93999999994</v>
      </c>
      <c r="AD100" s="6">
        <v>64099.14</v>
      </c>
      <c r="AE100" s="6">
        <v>140000</v>
      </c>
      <c r="AF100" s="6">
        <f t="shared" si="5"/>
        <v>879450.2</v>
      </c>
      <c r="AG100" s="6">
        <v>271414.19</v>
      </c>
      <c r="AH100" s="6">
        <v>0</v>
      </c>
      <c r="AI100" s="6">
        <v>81544.67</v>
      </c>
      <c r="AJ100" s="6">
        <v>10234</v>
      </c>
      <c r="AK100" s="6">
        <v>28501.89</v>
      </c>
      <c r="AL100" s="6">
        <v>19002.650000000001</v>
      </c>
      <c r="AM100" s="6">
        <v>4275.29</v>
      </c>
      <c r="AN100" s="6">
        <v>377902.73</v>
      </c>
      <c r="AO100" s="6">
        <v>21251.74</v>
      </c>
      <c r="AP100" s="6">
        <v>131596.35999999999</v>
      </c>
      <c r="AQ100" s="6">
        <f t="shared" si="6"/>
        <v>945723.5199999999</v>
      </c>
      <c r="AR100" s="6">
        <v>488074.23</v>
      </c>
      <c r="AS100" s="10">
        <v>33775.839999999997</v>
      </c>
      <c r="AT100" s="10">
        <v>14667.76</v>
      </c>
      <c r="AU100" s="10">
        <f t="shared" si="9"/>
        <v>152.68892857142856</v>
      </c>
      <c r="AV100" s="11">
        <v>38.5</v>
      </c>
      <c r="AW100" s="12"/>
      <c r="AX100" s="10"/>
    </row>
    <row r="101" spans="1:50" x14ac:dyDescent="0.2">
      <c r="A101" s="14" t="s">
        <v>250</v>
      </c>
      <c r="B101" s="14" t="s">
        <v>436</v>
      </c>
      <c r="C101" s="6">
        <v>1</v>
      </c>
      <c r="D101" s="6">
        <v>0</v>
      </c>
      <c r="E101" s="6">
        <v>15</v>
      </c>
      <c r="F101" s="6">
        <v>100</v>
      </c>
      <c r="G101" s="6">
        <v>46</v>
      </c>
      <c r="H101" s="6">
        <v>85</v>
      </c>
      <c r="I101" s="6">
        <v>246</v>
      </c>
      <c r="J101" s="6">
        <v>246</v>
      </c>
      <c r="K101" s="10">
        <v>0</v>
      </c>
      <c r="L101" s="10">
        <v>10.09</v>
      </c>
      <c r="M101" s="10">
        <v>120.34</v>
      </c>
      <c r="N101" s="10">
        <v>42.1</v>
      </c>
      <c r="O101" s="10">
        <v>86.75</v>
      </c>
      <c r="P101" s="10">
        <v>259.27999999999997</v>
      </c>
      <c r="Q101" s="6">
        <f>VLOOKUP($A101,[1]!Table_Query_from_dpiorsnet5[#All],6,0)</f>
        <v>8657335</v>
      </c>
      <c r="R101" s="6">
        <f t="shared" si="7"/>
        <v>35192</v>
      </c>
      <c r="S101" s="10">
        <f>VLOOKUP($A101,[1]!Table_Query_from_dpiorsnet5[#All],8,0)</f>
        <v>65.099999999999994</v>
      </c>
      <c r="T101" s="10">
        <f>VLOOKUP($A101,[1]!Table_Query_from_dpiorsnet5[#All],10,0)</f>
        <v>0</v>
      </c>
      <c r="U101" s="10">
        <v>0</v>
      </c>
      <c r="V101" s="10">
        <f>VLOOKUP($A101,[1]!Table_Query_from_dpiorsnet5[#All],12,0)</f>
        <v>5.01</v>
      </c>
      <c r="W101" s="10">
        <f>VLOOKUP($A101,[1]!Table_Query_from_dpiorsnet5[#All],13,0)</f>
        <v>0</v>
      </c>
      <c r="X101" s="10">
        <f>VLOOKUP($A101,[1]!Table_Query_from_dpiorsnet5[#All],14,0)+VLOOKUP(A101,[1]!Table_Query_from_dpiorsnet5[[#All],[StateIssuedID]:[SpAssess]],15,0)</f>
        <v>10.01</v>
      </c>
      <c r="Y101" s="10">
        <f>VLOOKUP($A101,[1]!Table_Query_from_dpiorsnet5[#All],16,0)</f>
        <v>45.07</v>
      </c>
      <c r="Z101" s="10">
        <f t="shared" si="8"/>
        <v>125.19</v>
      </c>
      <c r="AA101" s="6">
        <v>715952.91</v>
      </c>
      <c r="AB101" s="6">
        <v>0</v>
      </c>
      <c r="AC101" s="6">
        <v>3406209.63</v>
      </c>
      <c r="AD101" s="6">
        <v>157194.31</v>
      </c>
      <c r="AE101" s="6">
        <v>214741.9</v>
      </c>
      <c r="AF101" s="6">
        <f t="shared" si="5"/>
        <v>4494098.75</v>
      </c>
      <c r="AG101" s="6">
        <v>1477464.88</v>
      </c>
      <c r="AH101" s="6">
        <v>132990.24</v>
      </c>
      <c r="AI101" s="6">
        <v>312534.88</v>
      </c>
      <c r="AJ101" s="6">
        <v>247867.59</v>
      </c>
      <c r="AK101" s="6">
        <v>325360.46999999997</v>
      </c>
      <c r="AL101" s="6">
        <v>492284.33</v>
      </c>
      <c r="AM101" s="6">
        <v>711749.08</v>
      </c>
      <c r="AN101" s="6">
        <v>0</v>
      </c>
      <c r="AO101" s="6">
        <v>177388.03</v>
      </c>
      <c r="AP101" s="6">
        <v>291824.94</v>
      </c>
      <c r="AQ101" s="6">
        <f t="shared" si="6"/>
        <v>4169464.4399999995</v>
      </c>
      <c r="AR101" s="6">
        <v>2414724.27</v>
      </c>
      <c r="AS101" s="10">
        <v>16080.93</v>
      </c>
      <c r="AT101" s="10">
        <v>11526.16</v>
      </c>
      <c r="AU101" s="10">
        <f t="shared" si="9"/>
        <v>2745.0982721382293</v>
      </c>
      <c r="AV101" s="11">
        <v>631.91999999999996</v>
      </c>
      <c r="AW101" s="12"/>
      <c r="AX101" s="10"/>
    </row>
    <row r="102" spans="1:50" x14ac:dyDescent="0.2">
      <c r="A102" s="14" t="s">
        <v>251</v>
      </c>
      <c r="B102" s="14" t="s">
        <v>437</v>
      </c>
      <c r="C102" s="6">
        <v>1</v>
      </c>
      <c r="D102" s="6">
        <v>13</v>
      </c>
      <c r="E102" s="6">
        <v>10</v>
      </c>
      <c r="F102" s="6">
        <v>58</v>
      </c>
      <c r="G102" s="6">
        <v>13</v>
      </c>
      <c r="H102" s="6">
        <v>46</v>
      </c>
      <c r="I102" s="6">
        <v>127</v>
      </c>
      <c r="J102" s="6">
        <v>140</v>
      </c>
      <c r="K102" s="10">
        <v>0</v>
      </c>
      <c r="L102" s="10">
        <v>13</v>
      </c>
      <c r="M102" s="10">
        <v>50.59</v>
      </c>
      <c r="N102" s="10">
        <v>17.23</v>
      </c>
      <c r="O102" s="10">
        <v>44.22</v>
      </c>
      <c r="P102" s="10">
        <v>125.04</v>
      </c>
      <c r="Q102" s="6">
        <f>VLOOKUP($A102,[1]!Table_Query_from_dpiorsnet5[#All],6,0)</f>
        <v>12818201</v>
      </c>
      <c r="R102" s="6">
        <f t="shared" si="7"/>
        <v>100931</v>
      </c>
      <c r="S102" s="10">
        <f>VLOOKUP($A102,[1]!Table_Query_from_dpiorsnet5[#All],8,0)</f>
        <v>69.81</v>
      </c>
      <c r="T102" s="10">
        <f>VLOOKUP($A102,[1]!Table_Query_from_dpiorsnet5[#All],10,0)</f>
        <v>0</v>
      </c>
      <c r="U102" s="10">
        <v>0</v>
      </c>
      <c r="V102" s="10">
        <f>VLOOKUP($A102,[1]!Table_Query_from_dpiorsnet5[#All],12,0)</f>
        <v>11.97</v>
      </c>
      <c r="W102" s="10">
        <f>VLOOKUP($A102,[1]!Table_Query_from_dpiorsnet5[#All],13,0)</f>
        <v>0</v>
      </c>
      <c r="X102" s="10">
        <f>VLOOKUP($A102,[1]!Table_Query_from_dpiorsnet5[#All],14,0)+VLOOKUP(A102,[1]!Table_Query_from_dpiorsnet5[[#All],[StateIssuedID]:[SpAssess]],15,0)</f>
        <v>0</v>
      </c>
      <c r="Y102" s="10">
        <f>VLOOKUP($A102,[1]!Table_Query_from_dpiorsnet5[#All],16,0)</f>
        <v>0</v>
      </c>
      <c r="Z102" s="10">
        <f t="shared" si="8"/>
        <v>81.78</v>
      </c>
      <c r="AA102" s="6">
        <v>1650743.25</v>
      </c>
      <c r="AB102" s="6">
        <v>74.040000000000006</v>
      </c>
      <c r="AC102" s="6">
        <v>1422358.56</v>
      </c>
      <c r="AD102" s="6">
        <v>260586.16</v>
      </c>
      <c r="AE102" s="6">
        <v>-89784.68</v>
      </c>
      <c r="AF102" s="6">
        <f t="shared" si="5"/>
        <v>3243977.33</v>
      </c>
      <c r="AG102" s="6">
        <v>1496919.5</v>
      </c>
      <c r="AH102" s="6">
        <v>8247.9699999999993</v>
      </c>
      <c r="AI102" s="6">
        <v>232632.51</v>
      </c>
      <c r="AJ102" s="6">
        <v>148673.9</v>
      </c>
      <c r="AK102" s="6">
        <v>478932.21</v>
      </c>
      <c r="AL102" s="6">
        <v>453068.68</v>
      </c>
      <c r="AM102" s="6">
        <v>65381.279999999999</v>
      </c>
      <c r="AN102" s="6">
        <v>0</v>
      </c>
      <c r="AO102" s="6">
        <v>138498.59</v>
      </c>
      <c r="AP102" s="6">
        <v>139447.95000000001</v>
      </c>
      <c r="AQ102" s="6">
        <f t="shared" si="6"/>
        <v>3161802.59</v>
      </c>
      <c r="AR102" s="6">
        <v>1096758.1299999999</v>
      </c>
      <c r="AS102" s="10">
        <v>25280.26</v>
      </c>
      <c r="AT102" s="10">
        <v>22535.18</v>
      </c>
      <c r="AU102" s="10">
        <f t="shared" si="9"/>
        <v>522.88291746641073</v>
      </c>
      <c r="AV102" s="11">
        <v>425.75</v>
      </c>
      <c r="AW102" s="12"/>
      <c r="AX102" s="10"/>
    </row>
    <row r="103" spans="1:50" x14ac:dyDescent="0.2">
      <c r="A103" s="14" t="s">
        <v>322</v>
      </c>
      <c r="B103" s="14" t="s">
        <v>438</v>
      </c>
      <c r="C103" s="6">
        <v>1</v>
      </c>
      <c r="D103" s="6">
        <v>2</v>
      </c>
      <c r="E103" s="6">
        <v>31</v>
      </c>
      <c r="F103" s="6">
        <v>184</v>
      </c>
      <c r="G103" s="6">
        <v>46</v>
      </c>
      <c r="H103" s="6">
        <v>110</v>
      </c>
      <c r="I103" s="6">
        <v>371</v>
      </c>
      <c r="J103" s="6">
        <v>373</v>
      </c>
      <c r="K103" s="10">
        <v>0</v>
      </c>
      <c r="L103" s="10">
        <v>29.27</v>
      </c>
      <c r="M103" s="10">
        <v>179.35</v>
      </c>
      <c r="N103" s="10">
        <v>58.05</v>
      </c>
      <c r="O103" s="10">
        <v>107.02</v>
      </c>
      <c r="P103" s="10">
        <v>373.69</v>
      </c>
      <c r="Q103" s="6">
        <f>VLOOKUP($A103,[1]!Table_Query_from_dpiorsnet5[#All],6,0)</f>
        <v>17169125</v>
      </c>
      <c r="R103" s="6">
        <f t="shared" si="7"/>
        <v>46278</v>
      </c>
      <c r="S103" s="10">
        <f>VLOOKUP($A103,[1]!Table_Query_from_dpiorsnet5[#All],8,0)</f>
        <v>69.239999999999995</v>
      </c>
      <c r="T103" s="10">
        <f>VLOOKUP($A103,[1]!Table_Query_from_dpiorsnet5[#All],10,0)</f>
        <v>1</v>
      </c>
      <c r="U103" s="10">
        <v>0</v>
      </c>
      <c r="V103" s="10">
        <f>VLOOKUP($A103,[1]!Table_Query_from_dpiorsnet5[#All],12,0)</f>
        <v>5.0199999999999996</v>
      </c>
      <c r="W103" s="10">
        <f>VLOOKUP($A103,[1]!Table_Query_from_dpiorsnet5[#All],13,0)</f>
        <v>0</v>
      </c>
      <c r="X103" s="10">
        <f>VLOOKUP($A103,[1]!Table_Query_from_dpiorsnet5[#All],14,0)+VLOOKUP(A103,[1]!Table_Query_from_dpiorsnet5[[#All],[StateIssuedID]:[SpAssess]],15,0)</f>
        <v>10.039999999999999</v>
      </c>
      <c r="Y103" s="10">
        <f>VLOOKUP($A103,[1]!Table_Query_from_dpiorsnet5[#All],16,0)</f>
        <v>0</v>
      </c>
      <c r="Z103" s="10">
        <f t="shared" si="8"/>
        <v>85.299999999999983</v>
      </c>
      <c r="AA103" s="6">
        <v>1925473.58</v>
      </c>
      <c r="AB103" s="6">
        <v>48492.21</v>
      </c>
      <c r="AC103" s="6">
        <v>3566972.71</v>
      </c>
      <c r="AD103" s="6">
        <v>354251.21</v>
      </c>
      <c r="AE103" s="6">
        <v>0</v>
      </c>
      <c r="AF103" s="6">
        <f t="shared" si="5"/>
        <v>5895189.71</v>
      </c>
      <c r="AG103" s="6">
        <v>3232025.6</v>
      </c>
      <c r="AH103" s="6">
        <v>78252.149999999994</v>
      </c>
      <c r="AI103" s="6">
        <v>501508.9</v>
      </c>
      <c r="AJ103" s="6">
        <v>265602.36</v>
      </c>
      <c r="AK103" s="6">
        <v>417963.88</v>
      </c>
      <c r="AL103" s="6">
        <v>588285.02</v>
      </c>
      <c r="AM103" s="6">
        <v>417465.35</v>
      </c>
      <c r="AN103" s="6">
        <v>0</v>
      </c>
      <c r="AO103" s="6">
        <v>299790.28999999998</v>
      </c>
      <c r="AP103" s="6">
        <v>-1162.3399999999999</v>
      </c>
      <c r="AQ103" s="6">
        <f t="shared" si="6"/>
        <v>5799731.21</v>
      </c>
      <c r="AR103" s="6">
        <v>95458.5</v>
      </c>
      <c r="AS103" s="10">
        <v>15520.17</v>
      </c>
      <c r="AT103" s="10">
        <v>13603.89</v>
      </c>
      <c r="AU103" s="10">
        <f t="shared" si="9"/>
        <v>1117.1434879177928</v>
      </c>
      <c r="AV103" s="11">
        <v>461.4</v>
      </c>
      <c r="AW103" s="12"/>
      <c r="AX103" s="10"/>
    </row>
    <row r="104" spans="1:50" x14ac:dyDescent="0.2">
      <c r="A104" s="14" t="s">
        <v>252</v>
      </c>
      <c r="B104" s="14" t="s">
        <v>439</v>
      </c>
      <c r="C104" s="6">
        <v>1</v>
      </c>
      <c r="D104" s="6">
        <v>12</v>
      </c>
      <c r="E104" s="6">
        <v>80</v>
      </c>
      <c r="F104" s="6">
        <v>482</v>
      </c>
      <c r="G104" s="6">
        <v>142</v>
      </c>
      <c r="H104" s="6">
        <v>244</v>
      </c>
      <c r="I104" s="6">
        <v>948</v>
      </c>
      <c r="J104" s="6">
        <v>960</v>
      </c>
      <c r="K104" s="10">
        <v>1.4</v>
      </c>
      <c r="L104" s="10">
        <v>87.64</v>
      </c>
      <c r="M104" s="10">
        <v>477.14</v>
      </c>
      <c r="N104" s="10">
        <v>124.08</v>
      </c>
      <c r="O104" s="10">
        <v>257.49</v>
      </c>
      <c r="P104" s="10">
        <v>947.75</v>
      </c>
      <c r="Q104" s="6">
        <f>VLOOKUP($A104,[1]!Table_Query_from_dpiorsnet5[#All],6,0)</f>
        <v>73347890</v>
      </c>
      <c r="R104" s="6">
        <f t="shared" si="7"/>
        <v>77371</v>
      </c>
      <c r="S104" s="10">
        <f>VLOOKUP($A104,[1]!Table_Query_from_dpiorsnet5[#All],8,0)</f>
        <v>44.79</v>
      </c>
      <c r="T104" s="10">
        <f>VLOOKUP($A104,[1]!Table_Query_from_dpiorsnet5[#All],10,0)</f>
        <v>0</v>
      </c>
      <c r="U104" s="10">
        <v>0</v>
      </c>
      <c r="V104" s="10">
        <f>VLOOKUP($A104,[1]!Table_Query_from_dpiorsnet5[#All],12,0)</f>
        <v>12</v>
      </c>
      <c r="W104" s="10">
        <f>VLOOKUP($A104,[1]!Table_Query_from_dpiorsnet5[#All],13,0)</f>
        <v>0</v>
      </c>
      <c r="X104" s="10">
        <f>VLOOKUP($A104,[1]!Table_Query_from_dpiorsnet5[#All],14,0)+VLOOKUP(A104,[1]!Table_Query_from_dpiorsnet5[[#All],[StateIssuedID]:[SpAssess]],15,0)</f>
        <v>10.29</v>
      </c>
      <c r="Y104" s="10">
        <f>VLOOKUP($A104,[1]!Table_Query_from_dpiorsnet5[#All],16,0)</f>
        <v>0</v>
      </c>
      <c r="Z104" s="10">
        <f t="shared" si="8"/>
        <v>67.08</v>
      </c>
      <c r="AA104" s="6">
        <v>4719568.01</v>
      </c>
      <c r="AB104" s="6">
        <v>1688824.23</v>
      </c>
      <c r="AC104" s="6">
        <v>88471.47</v>
      </c>
      <c r="AD104" s="6">
        <v>38717088.899999999</v>
      </c>
      <c r="AE104" s="6">
        <v>0</v>
      </c>
      <c r="AF104" s="6">
        <f t="shared" si="5"/>
        <v>45213952.609999999</v>
      </c>
      <c r="AG104" s="6">
        <v>10028617.699999999</v>
      </c>
      <c r="AH104" s="6">
        <v>1297320.05</v>
      </c>
      <c r="AI104" s="6">
        <v>1408737.76</v>
      </c>
      <c r="AJ104" s="6">
        <v>817157.5</v>
      </c>
      <c r="AK104" s="6">
        <v>1107931.46</v>
      </c>
      <c r="AL104" s="6">
        <v>1828944.36</v>
      </c>
      <c r="AM104" s="6">
        <v>970496.01</v>
      </c>
      <c r="AN104" s="6">
        <v>0</v>
      </c>
      <c r="AO104" s="6">
        <v>339473.42</v>
      </c>
      <c r="AP104" s="6">
        <v>0</v>
      </c>
      <c r="AQ104" s="6">
        <f t="shared" si="6"/>
        <v>17798678.260000002</v>
      </c>
      <c r="AR104" s="6">
        <v>67784142.430000007</v>
      </c>
      <c r="AS104" s="10">
        <v>18779.93</v>
      </c>
      <c r="AT104" s="10">
        <v>17397.740000000002</v>
      </c>
      <c r="AU104" s="10">
        <f t="shared" si="9"/>
        <v>1024.0000105513056</v>
      </c>
      <c r="AV104" s="11">
        <v>317</v>
      </c>
      <c r="AW104" s="12"/>
      <c r="AX104" s="10"/>
    </row>
    <row r="105" spans="1:50" x14ac:dyDescent="0.2">
      <c r="A105" s="14" t="s">
        <v>253</v>
      </c>
      <c r="B105" s="14" t="s">
        <v>440</v>
      </c>
      <c r="C105" s="6">
        <v>1</v>
      </c>
      <c r="D105" s="6">
        <v>4</v>
      </c>
      <c r="E105" s="6">
        <v>58</v>
      </c>
      <c r="F105" s="6">
        <v>390</v>
      </c>
      <c r="G105" s="6">
        <v>117</v>
      </c>
      <c r="H105" s="6">
        <v>220</v>
      </c>
      <c r="I105" s="6">
        <v>785</v>
      </c>
      <c r="J105" s="6">
        <v>789</v>
      </c>
      <c r="K105" s="10">
        <v>1.5</v>
      </c>
      <c r="L105" s="10">
        <v>65.69</v>
      </c>
      <c r="M105" s="10">
        <v>385.89</v>
      </c>
      <c r="N105" s="10">
        <v>103.09</v>
      </c>
      <c r="O105" s="10">
        <v>215.7</v>
      </c>
      <c r="P105" s="10">
        <v>771.86999999999989</v>
      </c>
      <c r="Q105" s="6">
        <f>VLOOKUP($A105,[1]!Table_Query_from_dpiorsnet5[#All],6,0)</f>
        <v>71366788</v>
      </c>
      <c r="R105" s="6">
        <f t="shared" si="7"/>
        <v>90913</v>
      </c>
      <c r="S105" s="10">
        <f>VLOOKUP($A105,[1]!Table_Query_from_dpiorsnet5[#All],8,0)</f>
        <v>70</v>
      </c>
      <c r="T105" s="10">
        <f>VLOOKUP($A105,[1]!Table_Query_from_dpiorsnet5[#All],10,0)</f>
        <v>0</v>
      </c>
      <c r="U105" s="10">
        <v>0</v>
      </c>
      <c r="V105" s="10">
        <f>VLOOKUP($A105,[1]!Table_Query_from_dpiorsnet5[#All],12,0)</f>
        <v>0</v>
      </c>
      <c r="W105" s="10">
        <f>VLOOKUP($A105,[1]!Table_Query_from_dpiorsnet5[#All],13,0)</f>
        <v>0</v>
      </c>
      <c r="X105" s="10">
        <f>VLOOKUP($A105,[1]!Table_Query_from_dpiorsnet5[#All],14,0)+VLOOKUP(A105,[1]!Table_Query_from_dpiorsnet5[[#All],[StateIssuedID]:[SpAssess]],15,0)</f>
        <v>20</v>
      </c>
      <c r="Y105" s="10">
        <f>VLOOKUP($A105,[1]!Table_Query_from_dpiorsnet5[#All],16,0)</f>
        <v>0</v>
      </c>
      <c r="Z105" s="10">
        <f t="shared" si="8"/>
        <v>90</v>
      </c>
      <c r="AA105" s="6">
        <v>4886128.8899999997</v>
      </c>
      <c r="AB105" s="6">
        <v>1346061.1</v>
      </c>
      <c r="AC105" s="6">
        <v>4435103.9800000004</v>
      </c>
      <c r="AD105" s="6">
        <v>315412.71000000002</v>
      </c>
      <c r="AE105" s="6">
        <v>52344.37</v>
      </c>
      <c r="AF105" s="6">
        <f t="shared" si="5"/>
        <v>11035051.050000001</v>
      </c>
      <c r="AG105" s="6">
        <v>6164412.6600000001</v>
      </c>
      <c r="AH105" s="6">
        <v>304356.71000000002</v>
      </c>
      <c r="AI105" s="6">
        <v>808876.59</v>
      </c>
      <c r="AJ105" s="6">
        <v>638876.52</v>
      </c>
      <c r="AK105" s="6">
        <v>658572.32999999996</v>
      </c>
      <c r="AL105" s="6">
        <v>983962.2</v>
      </c>
      <c r="AM105" s="6">
        <v>779067.9</v>
      </c>
      <c r="AN105" s="6">
        <v>0</v>
      </c>
      <c r="AO105" s="6">
        <v>317605.71000000002</v>
      </c>
      <c r="AP105" s="6">
        <v>743320.43</v>
      </c>
      <c r="AQ105" s="6">
        <f t="shared" si="6"/>
        <v>11399051.050000001</v>
      </c>
      <c r="AR105" s="6">
        <v>3543091.91</v>
      </c>
      <c r="AS105" s="10">
        <v>14768.1</v>
      </c>
      <c r="AT105" s="10">
        <v>12384.28</v>
      </c>
      <c r="AU105" s="10">
        <f t="shared" si="9"/>
        <v>1009.3252749815385</v>
      </c>
      <c r="AV105" s="11">
        <v>765.67</v>
      </c>
      <c r="AW105" s="12"/>
      <c r="AX105" s="10"/>
    </row>
    <row r="106" spans="1:50" x14ac:dyDescent="0.2">
      <c r="A106" s="14" t="s">
        <v>254</v>
      </c>
      <c r="B106" s="14" t="s">
        <v>441</v>
      </c>
      <c r="C106" s="6">
        <v>1</v>
      </c>
      <c r="D106" s="6">
        <v>6</v>
      </c>
      <c r="E106" s="6">
        <v>23</v>
      </c>
      <c r="F106" s="6">
        <v>118</v>
      </c>
      <c r="G106" s="6">
        <v>41</v>
      </c>
      <c r="H106" s="6">
        <v>68</v>
      </c>
      <c r="I106" s="6">
        <v>250</v>
      </c>
      <c r="J106" s="6">
        <v>256</v>
      </c>
      <c r="K106" s="10">
        <v>0</v>
      </c>
      <c r="L106" s="10">
        <v>13.98</v>
      </c>
      <c r="M106" s="10">
        <v>129.16</v>
      </c>
      <c r="N106" s="10">
        <v>39.78</v>
      </c>
      <c r="O106" s="10">
        <v>73.86</v>
      </c>
      <c r="P106" s="10">
        <v>256.77999999999997</v>
      </c>
      <c r="Q106" s="6">
        <f>VLOOKUP($A106,[1]!Table_Query_from_dpiorsnet5[#All],6,0)</f>
        <v>22065015</v>
      </c>
      <c r="R106" s="6">
        <f t="shared" si="7"/>
        <v>88260</v>
      </c>
      <c r="S106" s="10">
        <f>VLOOKUP($A106,[1]!Table_Query_from_dpiorsnet5[#All],8,0)</f>
        <v>0</v>
      </c>
      <c r="T106" s="10">
        <f>VLOOKUP($A106,[1]!Table_Query_from_dpiorsnet5[#All],10,0)</f>
        <v>0</v>
      </c>
      <c r="U106" s="10">
        <v>0</v>
      </c>
      <c r="V106" s="10">
        <f>VLOOKUP($A106,[1]!Table_Query_from_dpiorsnet5[#All],12,0)</f>
        <v>0</v>
      </c>
      <c r="W106" s="10">
        <f>VLOOKUP($A106,[1]!Table_Query_from_dpiorsnet5[#All],13,0)</f>
        <v>0</v>
      </c>
      <c r="X106" s="10">
        <f>VLOOKUP($A106,[1]!Table_Query_from_dpiorsnet5[#All],14,0)+VLOOKUP(A106,[1]!Table_Query_from_dpiorsnet5[[#All],[StateIssuedID]:[SpAssess]],15,0)</f>
        <v>0</v>
      </c>
      <c r="Y106" s="10">
        <f>VLOOKUP($A106,[1]!Table_Query_from_dpiorsnet5[#All],16,0)</f>
        <v>0</v>
      </c>
      <c r="Z106" s="10">
        <f t="shared" si="8"/>
        <v>0</v>
      </c>
      <c r="AA106" s="6">
        <v>2244537.3199999998</v>
      </c>
      <c r="AB106" s="6">
        <v>417282.01</v>
      </c>
      <c r="AC106" s="6">
        <v>3711369.83</v>
      </c>
      <c r="AD106" s="6">
        <v>758348.72</v>
      </c>
      <c r="AE106" s="6">
        <v>15000</v>
      </c>
      <c r="AF106" s="6">
        <f t="shared" si="5"/>
        <v>7146537.8799999999</v>
      </c>
      <c r="AG106" s="6">
        <v>2180346.89</v>
      </c>
      <c r="AH106" s="6">
        <v>93943.06</v>
      </c>
      <c r="AI106" s="6">
        <v>707083.39</v>
      </c>
      <c r="AJ106" s="6">
        <v>430659.99</v>
      </c>
      <c r="AK106" s="6">
        <v>718870.52</v>
      </c>
      <c r="AL106" s="6">
        <v>598998.78</v>
      </c>
      <c r="AM106" s="6">
        <v>314110.24</v>
      </c>
      <c r="AN106" s="6">
        <v>0</v>
      </c>
      <c r="AO106" s="6">
        <v>132258.19</v>
      </c>
      <c r="AP106" s="6">
        <v>600421.29</v>
      </c>
      <c r="AQ106" s="6">
        <f t="shared" si="6"/>
        <v>5776692.3500000006</v>
      </c>
      <c r="AR106" s="6">
        <v>6750589.8499999996</v>
      </c>
      <c r="AS106" s="10">
        <v>22496.66</v>
      </c>
      <c r="AT106" s="10">
        <v>18420.060000000001</v>
      </c>
      <c r="AU106" s="10">
        <f t="shared" si="9"/>
        <v>1223.2659864475427</v>
      </c>
      <c r="AV106" s="11">
        <v>358</v>
      </c>
      <c r="AW106" s="12"/>
      <c r="AX106" s="10"/>
    </row>
    <row r="107" spans="1:50" x14ac:dyDescent="0.2">
      <c r="A107" s="14" t="s">
        <v>255</v>
      </c>
      <c r="B107" s="14" t="s">
        <v>442</v>
      </c>
      <c r="C107" s="6">
        <v>1</v>
      </c>
      <c r="D107" s="6">
        <v>14</v>
      </c>
      <c r="E107" s="6">
        <v>23</v>
      </c>
      <c r="F107" s="6">
        <v>113</v>
      </c>
      <c r="G107" s="6">
        <v>46</v>
      </c>
      <c r="H107" s="6">
        <v>78</v>
      </c>
      <c r="I107" s="6">
        <v>260</v>
      </c>
      <c r="J107" s="6">
        <v>274</v>
      </c>
      <c r="K107" s="10">
        <v>3.14</v>
      </c>
      <c r="L107" s="10">
        <v>20.57</v>
      </c>
      <c r="M107" s="10">
        <v>118.59</v>
      </c>
      <c r="N107" s="10">
        <v>49.16</v>
      </c>
      <c r="O107" s="10">
        <v>84.69</v>
      </c>
      <c r="P107" s="10">
        <v>276.14999999999998</v>
      </c>
      <c r="Q107" s="6">
        <f>VLOOKUP($A107,[1]!Table_Query_from_dpiorsnet5[#All],6,0)</f>
        <v>25844582</v>
      </c>
      <c r="R107" s="6">
        <f t="shared" si="7"/>
        <v>99402</v>
      </c>
      <c r="S107" s="10">
        <f>VLOOKUP($A107,[1]!Table_Query_from_dpiorsnet5[#All],8,0)</f>
        <v>69.349999999999994</v>
      </c>
      <c r="T107" s="10">
        <f>VLOOKUP($A107,[1]!Table_Query_from_dpiorsnet5[#All],10,0)</f>
        <v>0.19</v>
      </c>
      <c r="U107" s="10">
        <v>0</v>
      </c>
      <c r="V107" s="10">
        <f>VLOOKUP($A107,[1]!Table_Query_from_dpiorsnet5[#All],12,0)</f>
        <v>11.24</v>
      </c>
      <c r="W107" s="10">
        <f>VLOOKUP($A107,[1]!Table_Query_from_dpiorsnet5[#All],13,0)</f>
        <v>0</v>
      </c>
      <c r="X107" s="10">
        <f>VLOOKUP($A107,[1]!Table_Query_from_dpiorsnet5[#All],14,0)+VLOOKUP(A107,[1]!Table_Query_from_dpiorsnet5[[#All],[StateIssuedID]:[SpAssess]],15,0)</f>
        <v>0</v>
      </c>
      <c r="Y107" s="10">
        <f>VLOOKUP($A107,[1]!Table_Query_from_dpiorsnet5[#All],16,0)</f>
        <v>0</v>
      </c>
      <c r="Z107" s="10">
        <f t="shared" si="8"/>
        <v>80.779999999999987</v>
      </c>
      <c r="AA107" s="6">
        <v>2066231.87</v>
      </c>
      <c r="AB107" s="6">
        <v>0</v>
      </c>
      <c r="AC107" s="6">
        <v>3740862.12</v>
      </c>
      <c r="AD107" s="6">
        <v>230910.36</v>
      </c>
      <c r="AE107" s="6">
        <v>118824.22</v>
      </c>
      <c r="AF107" s="6">
        <f t="shared" si="5"/>
        <v>6156828.5700000003</v>
      </c>
      <c r="AG107" s="6">
        <v>2772285.85</v>
      </c>
      <c r="AH107" s="6">
        <v>269442.59000000003</v>
      </c>
      <c r="AI107" s="6">
        <v>240210.9</v>
      </c>
      <c r="AJ107" s="6">
        <v>431287.29</v>
      </c>
      <c r="AK107" s="6">
        <v>372897.38</v>
      </c>
      <c r="AL107" s="6">
        <v>721242.53</v>
      </c>
      <c r="AM107" s="6">
        <v>649143.93000000005</v>
      </c>
      <c r="AN107" s="6">
        <v>0</v>
      </c>
      <c r="AO107" s="6">
        <v>283611.17</v>
      </c>
      <c r="AP107" s="6">
        <v>411118.89</v>
      </c>
      <c r="AQ107" s="6">
        <f t="shared" si="6"/>
        <v>6151240.5299999993</v>
      </c>
      <c r="AR107" s="6">
        <v>1763602.7</v>
      </c>
      <c r="AS107" s="10">
        <v>22275</v>
      </c>
      <c r="AT107" s="10">
        <v>17408.53</v>
      </c>
      <c r="AU107" s="10">
        <f t="shared" si="9"/>
        <v>2350.6932102118417</v>
      </c>
      <c r="AV107" s="11">
        <v>907.43</v>
      </c>
      <c r="AW107" s="12"/>
      <c r="AX107" s="10"/>
    </row>
    <row r="108" spans="1:50" x14ac:dyDescent="0.2">
      <c r="A108" s="14" t="s">
        <v>256</v>
      </c>
      <c r="B108" s="14" t="s">
        <v>443</v>
      </c>
      <c r="C108" s="6">
        <v>1</v>
      </c>
      <c r="D108" s="6">
        <v>11</v>
      </c>
      <c r="E108" s="6">
        <v>12</v>
      </c>
      <c r="F108" s="6">
        <v>98</v>
      </c>
      <c r="G108" s="6">
        <v>31</v>
      </c>
      <c r="H108" s="6">
        <v>44</v>
      </c>
      <c r="I108" s="6">
        <v>185</v>
      </c>
      <c r="J108" s="6">
        <v>196</v>
      </c>
      <c r="K108" s="10">
        <v>5</v>
      </c>
      <c r="L108" s="10">
        <v>14.73</v>
      </c>
      <c r="M108" s="10">
        <v>102.49</v>
      </c>
      <c r="N108" s="10">
        <v>29.97</v>
      </c>
      <c r="O108" s="10">
        <v>43.38</v>
      </c>
      <c r="P108" s="10">
        <v>195.57</v>
      </c>
      <c r="Q108" s="6">
        <f>VLOOKUP($A108,[1]!Table_Query_from_dpiorsnet5[#All],6,0)</f>
        <v>15845609</v>
      </c>
      <c r="R108" s="6">
        <f t="shared" si="7"/>
        <v>85652</v>
      </c>
      <c r="S108" s="10">
        <f>VLOOKUP($A108,[1]!Table_Query_from_dpiorsnet5[#All],8,0)</f>
        <v>69.5</v>
      </c>
      <c r="T108" s="10">
        <f>VLOOKUP($A108,[1]!Table_Query_from_dpiorsnet5[#All],10,0)</f>
        <v>0</v>
      </c>
      <c r="U108" s="10">
        <v>0</v>
      </c>
      <c r="V108" s="10">
        <f>VLOOKUP($A108,[1]!Table_Query_from_dpiorsnet5[#All],12,0)</f>
        <v>5.27</v>
      </c>
      <c r="W108" s="10">
        <f>VLOOKUP($A108,[1]!Table_Query_from_dpiorsnet5[#All],13,0)</f>
        <v>2.83</v>
      </c>
      <c r="X108" s="10">
        <f>VLOOKUP($A108,[1]!Table_Query_from_dpiorsnet5[#All],14,0)+VLOOKUP(A108,[1]!Table_Query_from_dpiorsnet5[[#All],[StateIssuedID]:[SpAssess]],15,0)</f>
        <v>8.89</v>
      </c>
      <c r="Y108" s="10">
        <f>VLOOKUP($A108,[1]!Table_Query_from_dpiorsnet5[#All],16,0)</f>
        <v>0</v>
      </c>
      <c r="Z108" s="10">
        <f t="shared" si="8"/>
        <v>86.49</v>
      </c>
      <c r="AA108" s="6">
        <v>1036501.42</v>
      </c>
      <c r="AB108" s="6">
        <v>0</v>
      </c>
      <c r="AC108" s="6">
        <v>2363851.0099999998</v>
      </c>
      <c r="AD108" s="6">
        <v>141374.5</v>
      </c>
      <c r="AE108" s="6">
        <v>111000</v>
      </c>
      <c r="AF108" s="6">
        <f t="shared" si="5"/>
        <v>3652726.9299999997</v>
      </c>
      <c r="AG108" s="6">
        <v>1375312.61</v>
      </c>
      <c r="AH108" s="6">
        <v>69015.8</v>
      </c>
      <c r="AI108" s="6">
        <v>97421.29</v>
      </c>
      <c r="AJ108" s="6">
        <v>317413.38</v>
      </c>
      <c r="AK108" s="6">
        <v>316672.81</v>
      </c>
      <c r="AL108" s="6">
        <v>394235.26</v>
      </c>
      <c r="AM108" s="6">
        <v>328385.09999999998</v>
      </c>
      <c r="AN108" s="6">
        <v>0</v>
      </c>
      <c r="AO108" s="6">
        <v>151032.37</v>
      </c>
      <c r="AP108" s="6">
        <v>186632.42</v>
      </c>
      <c r="AQ108" s="6">
        <f t="shared" si="6"/>
        <v>3236121.0400000005</v>
      </c>
      <c r="AR108" s="6">
        <v>1544291.23</v>
      </c>
      <c r="AS108" s="10">
        <v>16547.12</v>
      </c>
      <c r="AT108" s="10">
        <v>13141.44</v>
      </c>
      <c r="AU108" s="10">
        <f t="shared" si="9"/>
        <v>1679.117962877742</v>
      </c>
      <c r="AV108" s="11">
        <v>401.19</v>
      </c>
      <c r="AW108" s="12"/>
      <c r="AX108" s="10"/>
    </row>
    <row r="109" spans="1:50" x14ac:dyDescent="0.2">
      <c r="A109" s="14" t="s">
        <v>257</v>
      </c>
      <c r="B109" s="14" t="s">
        <v>444</v>
      </c>
      <c r="C109" s="6">
        <v>1</v>
      </c>
      <c r="D109" s="6">
        <v>16</v>
      </c>
      <c r="E109" s="6">
        <v>15</v>
      </c>
      <c r="F109" s="6">
        <v>114</v>
      </c>
      <c r="G109" s="6">
        <v>41</v>
      </c>
      <c r="H109" s="6">
        <v>64</v>
      </c>
      <c r="I109" s="6">
        <v>234</v>
      </c>
      <c r="J109" s="6">
        <v>250</v>
      </c>
      <c r="K109" s="10">
        <v>0</v>
      </c>
      <c r="L109" s="10">
        <v>14</v>
      </c>
      <c r="M109" s="10">
        <v>117.49</v>
      </c>
      <c r="N109" s="10">
        <v>36.75</v>
      </c>
      <c r="O109" s="10">
        <v>74.42</v>
      </c>
      <c r="P109" s="10">
        <v>242.66000000000003</v>
      </c>
      <c r="Q109" s="6">
        <f>VLOOKUP($A109,[1]!Table_Query_from_dpiorsnet5[#All],6,0)</f>
        <v>14582255</v>
      </c>
      <c r="R109" s="6">
        <f t="shared" si="7"/>
        <v>62317</v>
      </c>
      <c r="S109" s="10">
        <f>VLOOKUP($A109,[1]!Table_Query_from_dpiorsnet5[#All],8,0)</f>
        <v>69.710000000000008</v>
      </c>
      <c r="T109" s="10">
        <f>VLOOKUP($A109,[1]!Table_Query_from_dpiorsnet5[#All],10,0)</f>
        <v>4.9800000000000004</v>
      </c>
      <c r="U109" s="10">
        <v>0</v>
      </c>
      <c r="V109" s="10">
        <f>VLOOKUP($A109,[1]!Table_Query_from_dpiorsnet5[#All],12,0)</f>
        <v>11.95</v>
      </c>
      <c r="W109" s="10">
        <f>VLOOKUP($A109,[1]!Table_Query_from_dpiorsnet5[#All],13,0)</f>
        <v>2.99</v>
      </c>
      <c r="X109" s="10">
        <f>VLOOKUP($A109,[1]!Table_Query_from_dpiorsnet5[#All],14,0)+VLOOKUP(A109,[1]!Table_Query_from_dpiorsnet5[[#All],[StateIssuedID]:[SpAssess]],15,0)</f>
        <v>4.9800000000000004</v>
      </c>
      <c r="Y109" s="10">
        <f>VLOOKUP($A109,[1]!Table_Query_from_dpiorsnet5[#All],16,0)</f>
        <v>0</v>
      </c>
      <c r="Z109" s="10">
        <f t="shared" si="8"/>
        <v>94.610000000000014</v>
      </c>
      <c r="AA109" s="6">
        <v>1339535.83</v>
      </c>
      <c r="AB109" s="6">
        <v>287812.2</v>
      </c>
      <c r="AC109" s="6">
        <v>2543300.2400000002</v>
      </c>
      <c r="AD109" s="6">
        <v>170514.13</v>
      </c>
      <c r="AE109" s="6">
        <v>112141.58</v>
      </c>
      <c r="AF109" s="6">
        <f t="shared" si="5"/>
        <v>4453303.9800000004</v>
      </c>
      <c r="AG109" s="6">
        <v>2026564.34</v>
      </c>
      <c r="AH109" s="6">
        <v>0</v>
      </c>
      <c r="AI109" s="6">
        <v>223598.37</v>
      </c>
      <c r="AJ109" s="6">
        <v>366069.57</v>
      </c>
      <c r="AK109" s="6">
        <v>404516.28</v>
      </c>
      <c r="AL109" s="6">
        <v>461322.08</v>
      </c>
      <c r="AM109" s="6">
        <v>344270.94</v>
      </c>
      <c r="AN109" s="6">
        <v>0</v>
      </c>
      <c r="AO109" s="6">
        <v>189546.51</v>
      </c>
      <c r="AP109" s="6">
        <v>354838.1</v>
      </c>
      <c r="AQ109" s="6">
        <f t="shared" si="6"/>
        <v>4370726.1899999995</v>
      </c>
      <c r="AR109" s="6">
        <v>606670.46</v>
      </c>
      <c r="AS109" s="10">
        <v>18011.73</v>
      </c>
      <c r="AT109" s="10">
        <v>14349.59</v>
      </c>
      <c r="AU109" s="10">
        <f t="shared" si="9"/>
        <v>1418.7379048874968</v>
      </c>
      <c r="AV109" s="11">
        <v>539</v>
      </c>
      <c r="AW109" s="12"/>
      <c r="AX109" s="10"/>
    </row>
    <row r="110" spans="1:50" x14ac:dyDescent="0.2">
      <c r="A110" s="14" t="s">
        <v>258</v>
      </c>
      <c r="B110" s="14" t="s">
        <v>445</v>
      </c>
      <c r="C110" s="6">
        <v>1</v>
      </c>
      <c r="D110" s="6">
        <v>31</v>
      </c>
      <c r="E110" s="6">
        <v>23</v>
      </c>
      <c r="F110" s="6">
        <v>179</v>
      </c>
      <c r="G110" s="6">
        <v>62</v>
      </c>
      <c r="H110" s="6">
        <v>105</v>
      </c>
      <c r="I110" s="6">
        <v>369</v>
      </c>
      <c r="J110" s="6">
        <v>400</v>
      </c>
      <c r="K110" s="10">
        <v>0</v>
      </c>
      <c r="L110" s="10">
        <v>26.61</v>
      </c>
      <c r="M110" s="10">
        <v>180.88</v>
      </c>
      <c r="N110" s="10">
        <v>58.96</v>
      </c>
      <c r="O110" s="10">
        <v>91.88</v>
      </c>
      <c r="P110" s="10">
        <v>358.33</v>
      </c>
      <c r="Q110" s="6">
        <f>VLOOKUP($A110,[1]!Table_Query_from_dpiorsnet5[#All],6,0)</f>
        <v>18071846</v>
      </c>
      <c r="R110" s="6">
        <f t="shared" si="7"/>
        <v>48975</v>
      </c>
      <c r="S110" s="10">
        <f>VLOOKUP($A110,[1]!Table_Query_from_dpiorsnet5[#All],8,0)</f>
        <v>71.39</v>
      </c>
      <c r="T110" s="10">
        <f>VLOOKUP($A110,[1]!Table_Query_from_dpiorsnet5[#All],10,0)</f>
        <v>11.07</v>
      </c>
      <c r="U110" s="10">
        <v>0</v>
      </c>
      <c r="V110" s="10">
        <f>VLOOKUP($A110,[1]!Table_Query_from_dpiorsnet5[#All],12,0)</f>
        <v>12</v>
      </c>
      <c r="W110" s="10">
        <f>VLOOKUP($A110,[1]!Table_Query_from_dpiorsnet5[#All],13,0)</f>
        <v>3</v>
      </c>
      <c r="X110" s="10">
        <f>VLOOKUP($A110,[1]!Table_Query_from_dpiorsnet5[#All],14,0)+VLOOKUP(A110,[1]!Table_Query_from_dpiorsnet5[[#All],[StateIssuedID]:[SpAssess]],15,0)</f>
        <v>9.18</v>
      </c>
      <c r="Y110" s="10">
        <f>VLOOKUP($A110,[1]!Table_Query_from_dpiorsnet5[#All],16,0)</f>
        <v>8.2799999999999994</v>
      </c>
      <c r="Z110" s="10">
        <f t="shared" si="8"/>
        <v>114.92000000000002</v>
      </c>
      <c r="AA110" s="6">
        <v>1599427.18</v>
      </c>
      <c r="AB110" s="6">
        <v>0</v>
      </c>
      <c r="AC110" s="6">
        <v>3406273.32</v>
      </c>
      <c r="AD110" s="6">
        <v>277946.44</v>
      </c>
      <c r="AE110" s="6">
        <v>100200</v>
      </c>
      <c r="AF110" s="6">
        <f t="shared" si="5"/>
        <v>5383846.9400000004</v>
      </c>
      <c r="AG110" s="6">
        <v>2371572.9300000002</v>
      </c>
      <c r="AH110" s="6">
        <v>157055.93</v>
      </c>
      <c r="AI110" s="6">
        <v>475696.55</v>
      </c>
      <c r="AJ110" s="6">
        <v>182825.2</v>
      </c>
      <c r="AK110" s="6">
        <v>532311.37</v>
      </c>
      <c r="AL110" s="6">
        <v>394484.09</v>
      </c>
      <c r="AM110" s="6">
        <v>219262.13</v>
      </c>
      <c r="AN110" s="6">
        <v>450000</v>
      </c>
      <c r="AO110" s="6">
        <v>195595.43</v>
      </c>
      <c r="AP110" s="6">
        <v>746710.64</v>
      </c>
      <c r="AQ110" s="6">
        <f t="shared" si="6"/>
        <v>5725514.2699999996</v>
      </c>
      <c r="AR110" s="6">
        <v>983255.8</v>
      </c>
      <c r="AS110" s="10">
        <v>15978.33</v>
      </c>
      <c r="AT110" s="10">
        <v>11480.89</v>
      </c>
      <c r="AU110" s="10">
        <f t="shared" si="9"/>
        <v>611.90000837217099</v>
      </c>
      <c r="AV110" s="11">
        <v>338.93</v>
      </c>
      <c r="AW110" s="12"/>
      <c r="AX110" s="10"/>
    </row>
    <row r="111" spans="1:50" x14ac:dyDescent="0.2">
      <c r="A111" s="14" t="s">
        <v>259</v>
      </c>
      <c r="B111" s="14" t="s">
        <v>446</v>
      </c>
      <c r="C111" s="6">
        <v>1</v>
      </c>
      <c r="D111" s="6">
        <v>10</v>
      </c>
      <c r="E111" s="6">
        <v>10</v>
      </c>
      <c r="F111" s="6">
        <v>83</v>
      </c>
      <c r="G111" s="6">
        <v>22</v>
      </c>
      <c r="H111" s="6">
        <v>58</v>
      </c>
      <c r="I111" s="6">
        <v>173</v>
      </c>
      <c r="J111" s="6">
        <v>183</v>
      </c>
      <c r="K111" s="10">
        <v>0</v>
      </c>
      <c r="L111" s="10">
        <v>12.06</v>
      </c>
      <c r="M111" s="10">
        <v>75.78</v>
      </c>
      <c r="N111" s="10">
        <v>21.62</v>
      </c>
      <c r="O111" s="10">
        <v>60.66</v>
      </c>
      <c r="P111" s="10">
        <v>170.12</v>
      </c>
      <c r="Q111" s="6">
        <f>VLOOKUP($A111,[1]!Table_Query_from_dpiorsnet5[#All],6,0)</f>
        <v>13836164</v>
      </c>
      <c r="R111" s="6">
        <f t="shared" si="7"/>
        <v>79978</v>
      </c>
      <c r="S111" s="10">
        <f>VLOOKUP($A111,[1]!Table_Query_from_dpiorsnet5[#All],8,0)</f>
        <v>90</v>
      </c>
      <c r="T111" s="10">
        <f>VLOOKUP($A111,[1]!Table_Query_from_dpiorsnet5[#All],10,0)</f>
        <v>5.01</v>
      </c>
      <c r="U111" s="10">
        <v>0</v>
      </c>
      <c r="V111" s="10">
        <f>VLOOKUP($A111,[1]!Table_Query_from_dpiorsnet5[#All],12,0)</f>
        <v>4.01</v>
      </c>
      <c r="W111" s="10">
        <f>VLOOKUP($A111,[1]!Table_Query_from_dpiorsnet5[#All],13,0)</f>
        <v>3</v>
      </c>
      <c r="X111" s="10">
        <f>VLOOKUP($A111,[1]!Table_Query_from_dpiorsnet5[#All],14,0)+VLOOKUP(A111,[1]!Table_Query_from_dpiorsnet5[[#All],[StateIssuedID]:[SpAssess]],15,0)</f>
        <v>11.06</v>
      </c>
      <c r="Y111" s="10">
        <f>VLOOKUP($A111,[1]!Table_Query_from_dpiorsnet5[#All],16,0)</f>
        <v>16.04</v>
      </c>
      <c r="Z111" s="10">
        <f t="shared" si="8"/>
        <v>129.12</v>
      </c>
      <c r="AA111" s="6">
        <v>1413291.09</v>
      </c>
      <c r="AB111" s="6">
        <v>0</v>
      </c>
      <c r="AC111" s="6">
        <v>2241034.7599999998</v>
      </c>
      <c r="AD111" s="6">
        <v>592752.29</v>
      </c>
      <c r="AE111" s="6">
        <v>0</v>
      </c>
      <c r="AF111" s="6">
        <f t="shared" si="5"/>
        <v>4247078.1399999997</v>
      </c>
      <c r="AG111" s="6">
        <v>1643010.72</v>
      </c>
      <c r="AH111" s="6">
        <v>303358.99</v>
      </c>
      <c r="AI111" s="6">
        <v>312634.77</v>
      </c>
      <c r="AJ111" s="6">
        <v>129322.41</v>
      </c>
      <c r="AK111" s="6">
        <v>446176.64</v>
      </c>
      <c r="AL111" s="6">
        <v>370582.13</v>
      </c>
      <c r="AM111" s="6">
        <v>228300.96</v>
      </c>
      <c r="AN111" s="6">
        <v>0</v>
      </c>
      <c r="AO111" s="6">
        <v>158362.73000000001</v>
      </c>
      <c r="AP111" s="6">
        <v>685501.55</v>
      </c>
      <c r="AQ111" s="6">
        <f t="shared" si="6"/>
        <v>4277250.9000000004</v>
      </c>
      <c r="AR111" s="6">
        <v>561864.18999999994</v>
      </c>
      <c r="AS111" s="10">
        <v>25142.55</v>
      </c>
      <c r="AT111" s="10">
        <v>18840.150000000001</v>
      </c>
      <c r="AU111" s="10">
        <f t="shared" si="9"/>
        <v>1341.9995297437101</v>
      </c>
      <c r="AV111" s="11">
        <v>191.5</v>
      </c>
      <c r="AW111" s="12"/>
      <c r="AX111" s="10"/>
    </row>
    <row r="112" spans="1:50" x14ac:dyDescent="0.2">
      <c r="A112" s="14" t="s">
        <v>260</v>
      </c>
      <c r="B112" s="14" t="s">
        <v>447</v>
      </c>
      <c r="C112" s="6">
        <v>1</v>
      </c>
      <c r="D112" s="6">
        <v>27</v>
      </c>
      <c r="E112" s="6">
        <v>28</v>
      </c>
      <c r="F112" s="6">
        <v>130</v>
      </c>
      <c r="G112" s="6">
        <v>52</v>
      </c>
      <c r="H112" s="6">
        <v>90</v>
      </c>
      <c r="I112" s="6">
        <v>300</v>
      </c>
      <c r="J112" s="6">
        <v>327</v>
      </c>
      <c r="K112" s="10">
        <v>0</v>
      </c>
      <c r="L112" s="10">
        <v>18.46</v>
      </c>
      <c r="M112" s="10">
        <v>140.1</v>
      </c>
      <c r="N112" s="10">
        <v>49.43</v>
      </c>
      <c r="O112" s="10">
        <v>91.7</v>
      </c>
      <c r="P112" s="10">
        <v>299.69</v>
      </c>
      <c r="Q112" s="6">
        <f>VLOOKUP($A112,[1]!Table_Query_from_dpiorsnet5[#All],6,0)</f>
        <v>33667704</v>
      </c>
      <c r="R112" s="6">
        <f t="shared" si="7"/>
        <v>112226</v>
      </c>
      <c r="S112" s="10">
        <f>VLOOKUP($A112,[1]!Table_Query_from_dpiorsnet5[#All],8,0)</f>
        <v>65.210000000000008</v>
      </c>
      <c r="T112" s="10">
        <f>VLOOKUP($A112,[1]!Table_Query_from_dpiorsnet5[#All],10,0)</f>
        <v>0</v>
      </c>
      <c r="U112" s="10">
        <v>0</v>
      </c>
      <c r="V112" s="10">
        <f>VLOOKUP($A112,[1]!Table_Query_from_dpiorsnet5[#All],12,0)</f>
        <v>0</v>
      </c>
      <c r="W112" s="10">
        <f>VLOOKUP($A112,[1]!Table_Query_from_dpiorsnet5[#All],13,0)</f>
        <v>0</v>
      </c>
      <c r="X112" s="10">
        <f>VLOOKUP($A112,[1]!Table_Query_from_dpiorsnet5[#All],14,0)+VLOOKUP(A112,[1]!Table_Query_from_dpiorsnet5[[#All],[StateIssuedID]:[SpAssess]],15,0)</f>
        <v>10</v>
      </c>
      <c r="Y112" s="10">
        <f>VLOOKUP($A112,[1]!Table_Query_from_dpiorsnet5[#All],16,0)</f>
        <v>0</v>
      </c>
      <c r="Z112" s="10">
        <f t="shared" si="8"/>
        <v>75.210000000000008</v>
      </c>
      <c r="AA112" s="6">
        <v>2142578.13</v>
      </c>
      <c r="AB112" s="6">
        <v>0</v>
      </c>
      <c r="AC112" s="6">
        <v>4008612.27</v>
      </c>
      <c r="AD112" s="6">
        <v>243307.11</v>
      </c>
      <c r="AE112" s="6">
        <v>630</v>
      </c>
      <c r="AF112" s="6">
        <f t="shared" si="5"/>
        <v>6395127.5100000007</v>
      </c>
      <c r="AG112" s="6">
        <v>3344885.63</v>
      </c>
      <c r="AH112" s="6">
        <v>117928.57</v>
      </c>
      <c r="AI112" s="6">
        <v>398366</v>
      </c>
      <c r="AJ112" s="6">
        <v>444040.07</v>
      </c>
      <c r="AK112" s="6">
        <v>425699.41</v>
      </c>
      <c r="AL112" s="6">
        <v>636615.59</v>
      </c>
      <c r="AM112" s="6">
        <v>125962.93</v>
      </c>
      <c r="AN112" s="6">
        <v>0</v>
      </c>
      <c r="AO112" s="6">
        <v>326757.33</v>
      </c>
      <c r="AP112" s="6">
        <v>470805.27</v>
      </c>
      <c r="AQ112" s="6">
        <f t="shared" si="6"/>
        <v>6291060.7999999989</v>
      </c>
      <c r="AR112" s="6">
        <v>3238116.37</v>
      </c>
      <c r="AS112" s="10">
        <v>20991.89</v>
      </c>
      <c r="AT112" s="10">
        <v>17910.29</v>
      </c>
      <c r="AU112" s="10">
        <f t="shared" si="9"/>
        <v>420.31075444626111</v>
      </c>
      <c r="AV112" s="11">
        <v>551.67999999999995</v>
      </c>
      <c r="AW112" s="12"/>
      <c r="AX112" s="10"/>
    </row>
    <row r="113" spans="1:50" x14ac:dyDescent="0.2">
      <c r="A113" s="14" t="s">
        <v>323</v>
      </c>
      <c r="B113" s="14" t="s">
        <v>448</v>
      </c>
      <c r="C113" s="6">
        <v>1</v>
      </c>
      <c r="D113" s="6">
        <v>16</v>
      </c>
      <c r="E113" s="6">
        <v>16</v>
      </c>
      <c r="F113" s="6">
        <v>100</v>
      </c>
      <c r="G113" s="6">
        <v>28</v>
      </c>
      <c r="H113" s="6">
        <v>44</v>
      </c>
      <c r="I113" s="6">
        <v>188</v>
      </c>
      <c r="J113" s="6">
        <v>204</v>
      </c>
      <c r="K113" s="10">
        <v>0</v>
      </c>
      <c r="L113" s="10">
        <v>9.4600000000000009</v>
      </c>
      <c r="M113" s="10">
        <v>113.28</v>
      </c>
      <c r="N113" s="10">
        <v>22.17</v>
      </c>
      <c r="O113" s="10">
        <v>48.19</v>
      </c>
      <c r="P113" s="10">
        <v>193.10000000000002</v>
      </c>
      <c r="Q113" s="6">
        <f>VLOOKUP($A113,[1]!Table_Query_from_dpiorsnet5[#All],6,0)</f>
        <v>15532381</v>
      </c>
      <c r="R113" s="6">
        <f t="shared" si="7"/>
        <v>82619</v>
      </c>
      <c r="S113" s="10">
        <f>VLOOKUP($A113,[1]!Table_Query_from_dpiorsnet5[#All],8,0)</f>
        <v>69.430000000000007</v>
      </c>
      <c r="T113" s="10">
        <f>VLOOKUP($A113,[1]!Table_Query_from_dpiorsnet5[#All],10,0)</f>
        <v>0</v>
      </c>
      <c r="U113" s="10">
        <v>0</v>
      </c>
      <c r="V113" s="10">
        <f>VLOOKUP($A113,[1]!Table_Query_from_dpiorsnet5[#All],12,0)</f>
        <v>11.9</v>
      </c>
      <c r="W113" s="10">
        <f>VLOOKUP($A113,[1]!Table_Query_from_dpiorsnet5[#All],13,0)</f>
        <v>3</v>
      </c>
      <c r="X113" s="10">
        <f>VLOOKUP($A113,[1]!Table_Query_from_dpiorsnet5[#All],14,0)+VLOOKUP(A113,[1]!Table_Query_from_dpiorsnet5[[#All],[StateIssuedID]:[SpAssess]],15,0)</f>
        <v>10.67</v>
      </c>
      <c r="Y113" s="10">
        <f>VLOOKUP($A113,[1]!Table_Query_from_dpiorsnet5[#All],16,0)</f>
        <v>0</v>
      </c>
      <c r="Z113" s="10">
        <f t="shared" si="8"/>
        <v>95.000000000000014</v>
      </c>
      <c r="AA113" s="6">
        <v>1292627.6299999999</v>
      </c>
      <c r="AB113" s="6">
        <v>0</v>
      </c>
      <c r="AC113" s="6">
        <v>2562496.29</v>
      </c>
      <c r="AD113" s="6">
        <v>315584.96999999997</v>
      </c>
      <c r="AE113" s="6">
        <v>80000</v>
      </c>
      <c r="AF113" s="6">
        <f t="shared" si="5"/>
        <v>4250708.8899999997</v>
      </c>
      <c r="AG113" s="6">
        <v>1838033.78</v>
      </c>
      <c r="AH113" s="6">
        <v>133690.72</v>
      </c>
      <c r="AI113" s="6">
        <v>289987.06</v>
      </c>
      <c r="AJ113" s="6">
        <v>245838.06</v>
      </c>
      <c r="AK113" s="6">
        <v>494262.46</v>
      </c>
      <c r="AL113" s="6">
        <v>327937.73</v>
      </c>
      <c r="AM113" s="6">
        <v>391524.92</v>
      </c>
      <c r="AN113" s="6">
        <v>0</v>
      </c>
      <c r="AO113" s="6">
        <v>106322.55</v>
      </c>
      <c r="AP113" s="6">
        <v>225451.48</v>
      </c>
      <c r="AQ113" s="6">
        <f t="shared" si="6"/>
        <v>4053048.76</v>
      </c>
      <c r="AR113" s="6">
        <v>1847050.02</v>
      </c>
      <c r="AS113" s="10">
        <v>20989.38</v>
      </c>
      <c r="AT113" s="10">
        <v>17243.66</v>
      </c>
      <c r="AU113" s="10">
        <f t="shared" si="9"/>
        <v>2027.5759709994818</v>
      </c>
      <c r="AV113" s="11">
        <v>294.07</v>
      </c>
      <c r="AW113" s="12"/>
      <c r="AX113" s="10"/>
    </row>
    <row r="114" spans="1:50" x14ac:dyDescent="0.2">
      <c r="A114" s="14" t="s">
        <v>261</v>
      </c>
      <c r="B114" s="14" t="s">
        <v>449</v>
      </c>
      <c r="C114" s="6">
        <v>1</v>
      </c>
      <c r="D114" s="6">
        <v>29</v>
      </c>
      <c r="E114" s="6">
        <v>29</v>
      </c>
      <c r="F114" s="6">
        <v>224</v>
      </c>
      <c r="G114" s="6">
        <v>103</v>
      </c>
      <c r="H114" s="6">
        <v>203</v>
      </c>
      <c r="I114" s="6">
        <v>559</v>
      </c>
      <c r="J114" s="6">
        <v>588</v>
      </c>
      <c r="K114" s="10">
        <v>0</v>
      </c>
      <c r="L114" s="10">
        <v>37.25</v>
      </c>
      <c r="M114" s="10">
        <v>225.85</v>
      </c>
      <c r="N114" s="10">
        <v>103.17</v>
      </c>
      <c r="O114" s="10">
        <v>199.95</v>
      </c>
      <c r="P114" s="10">
        <v>566.22</v>
      </c>
      <c r="Q114" s="6">
        <f>VLOOKUP($A114,[1]!Table_Query_from_dpiorsnet5[#All],6,0)</f>
        <v>32017697</v>
      </c>
      <c r="R114" s="6">
        <f t="shared" si="7"/>
        <v>57277</v>
      </c>
      <c r="S114" s="10">
        <f>VLOOKUP($A114,[1]!Table_Query_from_dpiorsnet5[#All],8,0)</f>
        <v>70</v>
      </c>
      <c r="T114" s="10">
        <f>VLOOKUP($A114,[1]!Table_Query_from_dpiorsnet5[#All],10,0)</f>
        <v>1</v>
      </c>
      <c r="U114" s="10">
        <v>0</v>
      </c>
      <c r="V114" s="10">
        <f>VLOOKUP($A114,[1]!Table_Query_from_dpiorsnet5[#All],12,0)</f>
        <v>12</v>
      </c>
      <c r="W114" s="10">
        <f>VLOOKUP($A114,[1]!Table_Query_from_dpiorsnet5[#All],13,0)</f>
        <v>3</v>
      </c>
      <c r="X114" s="10">
        <f>VLOOKUP($A114,[1]!Table_Query_from_dpiorsnet5[#All],14,0)+VLOOKUP(A114,[1]!Table_Query_from_dpiorsnet5[[#All],[StateIssuedID]:[SpAssess]],15,0)</f>
        <v>5</v>
      </c>
      <c r="Y114" s="10">
        <f>VLOOKUP($A114,[1]!Table_Query_from_dpiorsnet5[#All],16,0)</f>
        <v>20</v>
      </c>
      <c r="Z114" s="10">
        <f t="shared" si="8"/>
        <v>111</v>
      </c>
      <c r="AA114" s="6">
        <v>2825137.15</v>
      </c>
      <c r="AB114" s="6">
        <v>0</v>
      </c>
      <c r="AC114" s="6">
        <v>5462710.4900000002</v>
      </c>
      <c r="AD114" s="6">
        <v>895887.62</v>
      </c>
      <c r="AE114" s="6">
        <v>366628.66</v>
      </c>
      <c r="AF114" s="6">
        <f t="shared" si="5"/>
        <v>9550363.9199999999</v>
      </c>
      <c r="AG114" s="6">
        <v>4410193.45</v>
      </c>
      <c r="AH114" s="6">
        <v>763406.72</v>
      </c>
      <c r="AI114" s="6">
        <v>532358.67000000004</v>
      </c>
      <c r="AJ114" s="6">
        <v>435154.73</v>
      </c>
      <c r="AK114" s="6">
        <v>768192.86</v>
      </c>
      <c r="AL114" s="6">
        <v>821987.54</v>
      </c>
      <c r="AM114" s="6">
        <v>603210.9</v>
      </c>
      <c r="AN114" s="6">
        <v>0</v>
      </c>
      <c r="AO114" s="6">
        <v>485670.37</v>
      </c>
      <c r="AP114" s="6">
        <v>920727</v>
      </c>
      <c r="AQ114" s="6">
        <f t="shared" si="6"/>
        <v>9740902.2400000002</v>
      </c>
      <c r="AR114" s="6">
        <v>1354562.42</v>
      </c>
      <c r="AS114" s="10">
        <v>17203.39</v>
      </c>
      <c r="AT114" s="10">
        <v>13654.22</v>
      </c>
      <c r="AU114" s="10">
        <f t="shared" si="9"/>
        <v>1065.3295538836494</v>
      </c>
      <c r="AV114" s="11">
        <v>937.42</v>
      </c>
      <c r="AW114" s="12"/>
      <c r="AX114" s="10"/>
    </row>
    <row r="115" spans="1:50" x14ac:dyDescent="0.2">
      <c r="A115" s="14" t="s">
        <v>262</v>
      </c>
      <c r="B115" s="14" t="s">
        <v>450</v>
      </c>
      <c r="C115" s="6">
        <v>1</v>
      </c>
      <c r="D115" s="6">
        <v>37</v>
      </c>
      <c r="E115" s="6">
        <v>139</v>
      </c>
      <c r="F115" s="6">
        <v>833</v>
      </c>
      <c r="G115" s="6">
        <v>263</v>
      </c>
      <c r="H115" s="6">
        <v>559</v>
      </c>
      <c r="I115" s="6">
        <v>1794</v>
      </c>
      <c r="J115" s="6">
        <v>1831</v>
      </c>
      <c r="K115" s="10">
        <v>15.16</v>
      </c>
      <c r="L115" s="10">
        <v>147.55000000000001</v>
      </c>
      <c r="M115" s="10">
        <v>798.94</v>
      </c>
      <c r="N115" s="10">
        <v>286.19</v>
      </c>
      <c r="O115" s="10">
        <v>548.22</v>
      </c>
      <c r="P115" s="10">
        <v>1796.0600000000002</v>
      </c>
      <c r="Q115" s="6">
        <f>VLOOKUP($A115,[1]!Table_Query_from_dpiorsnet5[#All],6,0)</f>
        <v>61148762</v>
      </c>
      <c r="R115" s="6">
        <f t="shared" si="7"/>
        <v>34085</v>
      </c>
      <c r="S115" s="10">
        <f>VLOOKUP($A115,[1]!Table_Query_from_dpiorsnet5[#All],8,0)</f>
        <v>68.760000000000005</v>
      </c>
      <c r="T115" s="10">
        <f>VLOOKUP($A115,[1]!Table_Query_from_dpiorsnet5[#All],10,0)</f>
        <v>0</v>
      </c>
      <c r="U115" s="10">
        <v>0</v>
      </c>
      <c r="V115" s="10">
        <f>VLOOKUP($A115,[1]!Table_Query_from_dpiorsnet5[#All],12,0)</f>
        <v>11.79</v>
      </c>
      <c r="W115" s="10">
        <f>VLOOKUP($A115,[1]!Table_Query_from_dpiorsnet5[#All],13,0)</f>
        <v>2.95</v>
      </c>
      <c r="X115" s="10">
        <f>VLOOKUP($A115,[1]!Table_Query_from_dpiorsnet5[#All],14,0)+VLOOKUP(A115,[1]!Table_Query_from_dpiorsnet5[[#All],[StateIssuedID]:[SpAssess]],15,0)</f>
        <v>10.42</v>
      </c>
      <c r="Y115" s="10">
        <f>VLOOKUP($A115,[1]!Table_Query_from_dpiorsnet5[#All],16,0)</f>
        <v>29.41</v>
      </c>
      <c r="Z115" s="10">
        <f t="shared" si="8"/>
        <v>123.33000000000001</v>
      </c>
      <c r="AA115" s="6">
        <v>5792926.1500000004</v>
      </c>
      <c r="AB115" s="6">
        <v>0</v>
      </c>
      <c r="AC115" s="6">
        <v>21161209.120000001</v>
      </c>
      <c r="AD115" s="6">
        <v>2780463.52</v>
      </c>
      <c r="AE115" s="6">
        <v>14750.83</v>
      </c>
      <c r="AF115" s="6">
        <f t="shared" si="5"/>
        <v>29749349.620000001</v>
      </c>
      <c r="AG115" s="6">
        <v>14549387.33</v>
      </c>
      <c r="AH115" s="6">
        <v>3180135.74</v>
      </c>
      <c r="AI115" s="6">
        <v>1847713.67</v>
      </c>
      <c r="AJ115" s="6">
        <v>1481263.82</v>
      </c>
      <c r="AK115" s="6">
        <v>1157922.46</v>
      </c>
      <c r="AL115" s="6">
        <v>6657208.8099999996</v>
      </c>
      <c r="AM115" s="6">
        <v>1298275.08</v>
      </c>
      <c r="AN115" s="6">
        <v>2127167.19</v>
      </c>
      <c r="AO115" s="6">
        <v>1214254.18</v>
      </c>
      <c r="AP115" s="6">
        <v>876471.46</v>
      </c>
      <c r="AQ115" s="6">
        <f t="shared" si="6"/>
        <v>34389799.740000002</v>
      </c>
      <c r="AR115" s="6">
        <v>5728464.1600000001</v>
      </c>
      <c r="AS115" s="10">
        <v>19147.36</v>
      </c>
      <c r="AT115" s="10">
        <v>16076.1</v>
      </c>
      <c r="AU115" s="10">
        <f t="shared" si="9"/>
        <v>722.84616326848766</v>
      </c>
      <c r="AV115" s="11">
        <v>529.21</v>
      </c>
      <c r="AW115" s="12"/>
      <c r="AX115" s="10"/>
    </row>
    <row r="116" spans="1:50" x14ac:dyDescent="0.2">
      <c r="A116" s="14" t="s">
        <v>263</v>
      </c>
      <c r="B116" s="14" t="s">
        <v>451</v>
      </c>
      <c r="C116" s="6">
        <v>4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6">
        <v>0</v>
      </c>
      <c r="R116" s="6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f t="shared" si="8"/>
        <v>0</v>
      </c>
      <c r="AA116" s="6">
        <v>388404.63</v>
      </c>
      <c r="AB116" s="6">
        <v>0</v>
      </c>
      <c r="AC116" s="6">
        <v>34209</v>
      </c>
      <c r="AD116" s="6">
        <v>2148.1</v>
      </c>
      <c r="AE116" s="6">
        <v>95222.25</v>
      </c>
      <c r="AF116" s="6">
        <f t="shared" si="5"/>
        <v>519983.98</v>
      </c>
      <c r="AG116" s="6">
        <v>0</v>
      </c>
      <c r="AH116" s="6">
        <v>0</v>
      </c>
      <c r="AI116" s="6">
        <v>0</v>
      </c>
      <c r="AJ116" s="6">
        <v>0</v>
      </c>
      <c r="AK116" s="6">
        <v>597973.30000000005</v>
      </c>
      <c r="AL116" s="6">
        <v>173244.27</v>
      </c>
      <c r="AM116" s="6">
        <v>2304.6999999999998</v>
      </c>
      <c r="AN116" s="6">
        <v>0</v>
      </c>
      <c r="AO116" s="6">
        <v>0</v>
      </c>
      <c r="AP116" s="6">
        <v>242055.57</v>
      </c>
      <c r="AQ116" s="6">
        <f t="shared" si="6"/>
        <v>1015577.8400000001</v>
      </c>
      <c r="AR116" s="6">
        <v>419013.85</v>
      </c>
      <c r="AS116" s="10">
        <v>0</v>
      </c>
      <c r="AT116" s="10">
        <v>0</v>
      </c>
      <c r="AU116" s="10">
        <v>0</v>
      </c>
      <c r="AV116" s="11">
        <v>394</v>
      </c>
      <c r="AW116" s="12"/>
      <c r="AX116" s="10"/>
    </row>
    <row r="117" spans="1:50" x14ac:dyDescent="0.2">
      <c r="A117" s="14" t="s">
        <v>264</v>
      </c>
      <c r="B117" s="14" t="s">
        <v>452</v>
      </c>
      <c r="C117" s="6">
        <v>1</v>
      </c>
      <c r="D117" s="6">
        <v>0</v>
      </c>
      <c r="E117" s="6">
        <v>4</v>
      </c>
      <c r="F117" s="6">
        <v>28</v>
      </c>
      <c r="G117" s="6">
        <v>10</v>
      </c>
      <c r="H117" s="6">
        <v>23</v>
      </c>
      <c r="I117" s="6">
        <v>65</v>
      </c>
      <c r="J117" s="6">
        <v>65</v>
      </c>
      <c r="K117" s="10">
        <v>0</v>
      </c>
      <c r="L117" s="10">
        <v>4</v>
      </c>
      <c r="M117" s="10">
        <v>24.98</v>
      </c>
      <c r="N117" s="10">
        <v>7.02</v>
      </c>
      <c r="O117" s="10">
        <v>20.65</v>
      </c>
      <c r="P117" s="10">
        <v>56.65</v>
      </c>
      <c r="Q117" s="6">
        <f>VLOOKUP($A117,[1]!Table_Query_from_dpiorsnet5[#All],6,0)</f>
        <v>7013433</v>
      </c>
      <c r="R117" s="6">
        <f t="shared" si="7"/>
        <v>107899</v>
      </c>
      <c r="S117" s="10">
        <f>VLOOKUP($A117,[1]!Table_Query_from_dpiorsnet5[#All],8,0)</f>
        <v>68.95</v>
      </c>
      <c r="T117" s="10">
        <f>VLOOKUP($A117,[1]!Table_Query_from_dpiorsnet5[#All],10,0)</f>
        <v>0</v>
      </c>
      <c r="U117" s="10">
        <v>0</v>
      </c>
      <c r="V117" s="10">
        <f>VLOOKUP($A117,[1]!Table_Query_from_dpiorsnet5[#All],12,0)</f>
        <v>5.66</v>
      </c>
      <c r="W117" s="10">
        <f>VLOOKUP($A117,[1]!Table_Query_from_dpiorsnet5[#All],13,0)</f>
        <v>1.03</v>
      </c>
      <c r="X117" s="10">
        <f>VLOOKUP($A117,[1]!Table_Query_from_dpiorsnet5[#All],14,0)+VLOOKUP(A117,[1]!Table_Query_from_dpiorsnet5[[#All],[StateIssuedID]:[SpAssess]],15,0)</f>
        <v>2.2400000000000002</v>
      </c>
      <c r="Y117" s="10">
        <f>VLOOKUP($A117,[1]!Table_Query_from_dpiorsnet5[#All],16,0)</f>
        <v>0</v>
      </c>
      <c r="Z117" s="10">
        <f t="shared" si="8"/>
        <v>77.88</v>
      </c>
      <c r="AA117" s="6">
        <v>532965.07999999996</v>
      </c>
      <c r="AB117" s="6">
        <v>0</v>
      </c>
      <c r="AC117" s="6">
        <v>724802.3</v>
      </c>
      <c r="AD117" s="6">
        <v>1709.44</v>
      </c>
      <c r="AE117" s="6">
        <v>360</v>
      </c>
      <c r="AF117" s="6">
        <f t="shared" si="5"/>
        <v>1259836.8199999998</v>
      </c>
      <c r="AG117" s="6">
        <v>673915.62</v>
      </c>
      <c r="AH117" s="6">
        <v>46809.11</v>
      </c>
      <c r="AI117" s="6">
        <v>80889.990000000005</v>
      </c>
      <c r="AJ117" s="6">
        <v>47963.17</v>
      </c>
      <c r="AK117" s="6">
        <v>161001.78</v>
      </c>
      <c r="AL117" s="6">
        <v>134814.5</v>
      </c>
      <c r="AM117" s="6">
        <v>73328.63</v>
      </c>
      <c r="AN117" s="6">
        <v>0</v>
      </c>
      <c r="AO117" s="6">
        <v>14975.48</v>
      </c>
      <c r="AP117" s="6">
        <v>65363</v>
      </c>
      <c r="AQ117" s="6">
        <f t="shared" si="6"/>
        <v>1299061.2799999998</v>
      </c>
      <c r="AR117" s="6">
        <v>174650.38</v>
      </c>
      <c r="AS117" s="10">
        <v>22931.360000000001</v>
      </c>
      <c r="AT117" s="10">
        <v>20218.78</v>
      </c>
      <c r="AU117" s="10">
        <f t="shared" si="9"/>
        <v>1294.415357458076</v>
      </c>
      <c r="AV117" s="11">
        <v>278</v>
      </c>
      <c r="AW117" s="12"/>
      <c r="AX117" s="10"/>
    </row>
    <row r="118" spans="1:50" x14ac:dyDescent="0.2">
      <c r="A118" s="14" t="s">
        <v>265</v>
      </c>
      <c r="B118" s="14" t="s">
        <v>453</v>
      </c>
      <c r="C118" s="6">
        <v>2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10">
        <v>0</v>
      </c>
      <c r="L118" s="10">
        <v>0</v>
      </c>
      <c r="M118" s="10">
        <v>11</v>
      </c>
      <c r="N118" s="10">
        <v>0</v>
      </c>
      <c r="O118" s="10">
        <v>0</v>
      </c>
      <c r="P118" s="10">
        <v>11</v>
      </c>
      <c r="Q118" s="6">
        <f>VLOOKUP($A118,[1]!Table_Query_from_dpiorsnet5[#All],6,0)</f>
        <v>4515535</v>
      </c>
      <c r="R118" s="6">
        <v>0</v>
      </c>
      <c r="S118" s="10">
        <f>VLOOKUP($A118,[1]!Table_Query_from_dpiorsnet5[#All],8,0)</f>
        <v>70.259999999999991</v>
      </c>
      <c r="T118" s="10">
        <f>VLOOKUP($A118,[1]!Table_Query_from_dpiorsnet5[#All],10,0)</f>
        <v>0</v>
      </c>
      <c r="U118" s="10">
        <v>0</v>
      </c>
      <c r="V118" s="10">
        <f>VLOOKUP($A118,[1]!Table_Query_from_dpiorsnet5[#All],12,0)</f>
        <v>11.91</v>
      </c>
      <c r="W118" s="10">
        <f>VLOOKUP($A118,[1]!Table_Query_from_dpiorsnet5[#All],13,0)</f>
        <v>0</v>
      </c>
      <c r="X118" s="10">
        <f>VLOOKUP($A118,[1]!Table_Query_from_dpiorsnet5[#All],14,0)+VLOOKUP(A118,[1]!Table_Query_from_dpiorsnet5[[#All],[StateIssuedID]:[SpAssess]],15,0)</f>
        <v>0</v>
      </c>
      <c r="Y118" s="10">
        <f>VLOOKUP($A118,[1]!Table_Query_from_dpiorsnet5[#All],16,0)</f>
        <v>0</v>
      </c>
      <c r="Z118" s="10">
        <f t="shared" si="8"/>
        <v>82.169999999999987</v>
      </c>
      <c r="AA118" s="6">
        <v>373731.42</v>
      </c>
      <c r="AB118" s="6">
        <v>0</v>
      </c>
      <c r="AC118" s="6">
        <v>105757.39</v>
      </c>
      <c r="AD118" s="6">
        <v>28134.91</v>
      </c>
      <c r="AE118" s="6">
        <v>10653.56</v>
      </c>
      <c r="AF118" s="6">
        <f t="shared" si="5"/>
        <v>518277.27999999997</v>
      </c>
      <c r="AG118" s="6">
        <v>185778.82</v>
      </c>
      <c r="AH118" s="6">
        <v>0</v>
      </c>
      <c r="AI118" s="6">
        <v>5469.26</v>
      </c>
      <c r="AJ118" s="6">
        <v>17095.740000000002</v>
      </c>
      <c r="AK118" s="6">
        <v>87660.94</v>
      </c>
      <c r="AL118" s="6">
        <v>24100.82</v>
      </c>
      <c r="AM118" s="6">
        <v>60768.87</v>
      </c>
      <c r="AN118" s="6">
        <v>0</v>
      </c>
      <c r="AO118" s="6">
        <v>0</v>
      </c>
      <c r="AP118" s="6">
        <v>65440.45</v>
      </c>
      <c r="AQ118" s="6">
        <f t="shared" si="6"/>
        <v>446314.9</v>
      </c>
      <c r="AR118" s="6">
        <v>484501.91</v>
      </c>
      <c r="AS118" s="10">
        <v>40574.080000000002</v>
      </c>
      <c r="AT118" s="10">
        <v>29100.51</v>
      </c>
      <c r="AU118" s="10">
        <f t="shared" si="9"/>
        <v>5524.4427272727271</v>
      </c>
      <c r="AV118" s="11">
        <v>66.5</v>
      </c>
      <c r="AW118" s="12"/>
      <c r="AX118" s="10"/>
    </row>
    <row r="119" spans="1:50" x14ac:dyDescent="0.2">
      <c r="A119" s="14" t="s">
        <v>266</v>
      </c>
      <c r="B119" s="14" t="s">
        <v>454</v>
      </c>
      <c r="C119" s="6">
        <v>1</v>
      </c>
      <c r="D119" s="6">
        <v>2</v>
      </c>
      <c r="E119" s="6">
        <v>36</v>
      </c>
      <c r="F119" s="6">
        <v>268</v>
      </c>
      <c r="G119" s="6">
        <v>100</v>
      </c>
      <c r="H119" s="6">
        <v>178</v>
      </c>
      <c r="I119" s="6">
        <v>582</v>
      </c>
      <c r="J119" s="6">
        <v>584</v>
      </c>
      <c r="K119" s="10">
        <v>0</v>
      </c>
      <c r="L119" s="10">
        <v>40.880000000000003</v>
      </c>
      <c r="M119" s="10">
        <v>271.54000000000002</v>
      </c>
      <c r="N119" s="10">
        <v>104.46</v>
      </c>
      <c r="O119" s="10">
        <v>203.32</v>
      </c>
      <c r="P119" s="10">
        <v>620.20000000000005</v>
      </c>
      <c r="Q119" s="6">
        <f>VLOOKUP($A119,[1]!Table_Query_from_dpiorsnet5[#All],6,0)</f>
        <v>22920544</v>
      </c>
      <c r="R119" s="6">
        <f t="shared" si="7"/>
        <v>39382</v>
      </c>
      <c r="S119" s="10">
        <f>VLOOKUP($A119,[1]!Table_Query_from_dpiorsnet5[#All],8,0)</f>
        <v>70</v>
      </c>
      <c r="T119" s="10">
        <f>VLOOKUP($A119,[1]!Table_Query_from_dpiorsnet5[#All],10,0)</f>
        <v>1</v>
      </c>
      <c r="U119" s="10">
        <v>0</v>
      </c>
      <c r="V119" s="10">
        <f>VLOOKUP($A119,[1]!Table_Query_from_dpiorsnet5[#All],12,0)</f>
        <v>12</v>
      </c>
      <c r="W119" s="10">
        <f>VLOOKUP($A119,[1]!Table_Query_from_dpiorsnet5[#All],13,0)</f>
        <v>0</v>
      </c>
      <c r="X119" s="10">
        <f>VLOOKUP($A119,[1]!Table_Query_from_dpiorsnet5[#All],14,0)+VLOOKUP(A119,[1]!Table_Query_from_dpiorsnet5[[#All],[StateIssuedID]:[SpAssess]],15,0)</f>
        <v>20</v>
      </c>
      <c r="Y119" s="10">
        <f>VLOOKUP($A119,[1]!Table_Query_from_dpiorsnet5[#All],16,0)</f>
        <v>0</v>
      </c>
      <c r="Z119" s="10">
        <f t="shared" si="8"/>
        <v>103</v>
      </c>
      <c r="AA119" s="6">
        <v>2168171.4300000002</v>
      </c>
      <c r="AB119" s="6">
        <v>0</v>
      </c>
      <c r="AC119" s="6">
        <v>6451472.4699999997</v>
      </c>
      <c r="AD119" s="6">
        <v>326568.64</v>
      </c>
      <c r="AE119" s="6">
        <v>183188.63</v>
      </c>
      <c r="AF119" s="6">
        <f t="shared" si="5"/>
        <v>9129401.1700000018</v>
      </c>
      <c r="AG119" s="6">
        <v>4564152.2</v>
      </c>
      <c r="AH119" s="6">
        <v>454404.98</v>
      </c>
      <c r="AI119" s="6">
        <v>587185.32999999996</v>
      </c>
      <c r="AJ119" s="6">
        <v>584944.16</v>
      </c>
      <c r="AK119" s="6">
        <v>770656.57</v>
      </c>
      <c r="AL119" s="6">
        <v>829034.53</v>
      </c>
      <c r="AM119" s="6">
        <v>470552.53</v>
      </c>
      <c r="AN119" s="6">
        <v>19003.599999999999</v>
      </c>
      <c r="AO119" s="6">
        <v>333152.73</v>
      </c>
      <c r="AP119" s="6">
        <v>404171.6</v>
      </c>
      <c r="AQ119" s="6">
        <f t="shared" si="6"/>
        <v>9017258.2300000004</v>
      </c>
      <c r="AR119" s="6">
        <v>2360725.73</v>
      </c>
      <c r="AS119" s="10">
        <v>14539.27</v>
      </c>
      <c r="AT119" s="10">
        <v>12561.07</v>
      </c>
      <c r="AU119" s="10">
        <f t="shared" si="9"/>
        <v>758.71094808126406</v>
      </c>
      <c r="AV119" s="11">
        <v>429</v>
      </c>
      <c r="AW119" s="12"/>
      <c r="AX119" s="10"/>
    </row>
    <row r="120" spans="1:50" x14ac:dyDescent="0.2">
      <c r="A120" s="14" t="s">
        <v>267</v>
      </c>
      <c r="B120" s="14" t="s">
        <v>455</v>
      </c>
      <c r="C120" s="6">
        <v>1</v>
      </c>
      <c r="D120" s="6">
        <v>2</v>
      </c>
      <c r="E120" s="6">
        <v>33</v>
      </c>
      <c r="F120" s="6">
        <v>134</v>
      </c>
      <c r="G120" s="6">
        <v>49</v>
      </c>
      <c r="H120" s="6">
        <v>97</v>
      </c>
      <c r="I120" s="6">
        <v>313</v>
      </c>
      <c r="J120" s="6">
        <v>315</v>
      </c>
      <c r="K120" s="10">
        <v>0</v>
      </c>
      <c r="L120" s="10">
        <v>16.27</v>
      </c>
      <c r="M120" s="10">
        <v>128.61000000000001</v>
      </c>
      <c r="N120" s="10">
        <v>53.25</v>
      </c>
      <c r="O120" s="10">
        <v>102.5</v>
      </c>
      <c r="P120" s="10">
        <v>300.63</v>
      </c>
      <c r="Q120" s="6">
        <f>VLOOKUP($A120,[1]!Table_Query_from_dpiorsnet5[#All],6,0)</f>
        <v>18869543</v>
      </c>
      <c r="R120" s="6">
        <f t="shared" si="7"/>
        <v>60286</v>
      </c>
      <c r="S120" s="10">
        <f>VLOOKUP($A120,[1]!Table_Query_from_dpiorsnet5[#All],8,0)</f>
        <v>70.19</v>
      </c>
      <c r="T120" s="10">
        <f>VLOOKUP($A120,[1]!Table_Query_from_dpiorsnet5[#All],10,0)</f>
        <v>0</v>
      </c>
      <c r="U120" s="10">
        <v>0</v>
      </c>
      <c r="V120" s="10">
        <f>VLOOKUP($A120,[1]!Table_Query_from_dpiorsnet5[#All],12,0)</f>
        <v>9.98</v>
      </c>
      <c r="W120" s="10">
        <f>VLOOKUP($A120,[1]!Table_Query_from_dpiorsnet5[#All],13,0)</f>
        <v>0</v>
      </c>
      <c r="X120" s="10">
        <f>VLOOKUP($A120,[1]!Table_Query_from_dpiorsnet5[#All],14,0)+VLOOKUP(A120,[1]!Table_Query_from_dpiorsnet5[[#All],[StateIssuedID]:[SpAssess]],15,0)</f>
        <v>9.98</v>
      </c>
      <c r="Y120" s="10">
        <f>VLOOKUP($A120,[1]!Table_Query_from_dpiorsnet5[#All],16,0)</f>
        <v>5.99</v>
      </c>
      <c r="Z120" s="10">
        <f t="shared" si="8"/>
        <v>96.14</v>
      </c>
      <c r="AA120" s="6">
        <v>1577233.14</v>
      </c>
      <c r="AB120" s="6">
        <v>0</v>
      </c>
      <c r="AC120" s="6">
        <v>3187887.85</v>
      </c>
      <c r="AD120" s="6">
        <v>142009.51</v>
      </c>
      <c r="AE120" s="6">
        <v>6268.5</v>
      </c>
      <c r="AF120" s="6">
        <f t="shared" si="5"/>
        <v>4913399</v>
      </c>
      <c r="AG120" s="6">
        <v>2743123.17</v>
      </c>
      <c r="AH120" s="6">
        <v>361532.06</v>
      </c>
      <c r="AI120" s="6">
        <v>201381.45</v>
      </c>
      <c r="AJ120" s="6">
        <v>252119.08</v>
      </c>
      <c r="AK120" s="6">
        <v>348285.39</v>
      </c>
      <c r="AL120" s="6">
        <v>349152.77</v>
      </c>
      <c r="AM120" s="6">
        <v>251417.74</v>
      </c>
      <c r="AN120" s="6">
        <v>0</v>
      </c>
      <c r="AO120" s="6">
        <v>340409.52</v>
      </c>
      <c r="AP120" s="6">
        <v>118655.14</v>
      </c>
      <c r="AQ120" s="6">
        <f t="shared" si="6"/>
        <v>4966076.3199999994</v>
      </c>
      <c r="AR120" s="6">
        <v>736202.69</v>
      </c>
      <c r="AS120" s="10">
        <v>16518.900000000001</v>
      </c>
      <c r="AT120" s="10">
        <v>14155.59</v>
      </c>
      <c r="AU120" s="10">
        <f t="shared" si="9"/>
        <v>836.30289724911017</v>
      </c>
      <c r="AV120" s="11">
        <v>416.38</v>
      </c>
      <c r="AW120" s="12"/>
      <c r="AX120" s="10"/>
    </row>
    <row r="121" spans="1:50" x14ac:dyDescent="0.2">
      <c r="A121" s="14" t="s">
        <v>268</v>
      </c>
      <c r="B121" s="14" t="s">
        <v>456</v>
      </c>
      <c r="C121" s="6">
        <v>1</v>
      </c>
      <c r="D121" s="6">
        <v>29</v>
      </c>
      <c r="E121" s="6">
        <v>10</v>
      </c>
      <c r="F121" s="6">
        <v>127</v>
      </c>
      <c r="G121" s="6">
        <v>45</v>
      </c>
      <c r="H121" s="6">
        <v>94</v>
      </c>
      <c r="I121" s="6">
        <v>276</v>
      </c>
      <c r="J121" s="6">
        <v>305</v>
      </c>
      <c r="K121" s="10">
        <v>0</v>
      </c>
      <c r="L121" s="10">
        <v>15.84</v>
      </c>
      <c r="M121" s="10">
        <v>134.08000000000001</v>
      </c>
      <c r="N121" s="10">
        <v>44.26</v>
      </c>
      <c r="O121" s="10">
        <v>95.68</v>
      </c>
      <c r="P121" s="10">
        <v>289.86</v>
      </c>
      <c r="Q121" s="6">
        <f>VLOOKUP($A121,[1]!Table_Query_from_dpiorsnet5[#All],6,0)</f>
        <v>25669905</v>
      </c>
      <c r="R121" s="6">
        <f t="shared" si="7"/>
        <v>93007</v>
      </c>
      <c r="S121" s="10">
        <f>VLOOKUP($A121,[1]!Table_Query_from_dpiorsnet5[#All],8,0)</f>
        <v>70</v>
      </c>
      <c r="T121" s="10">
        <f>VLOOKUP($A121,[1]!Table_Query_from_dpiorsnet5[#All],10,0)</f>
        <v>0</v>
      </c>
      <c r="U121" s="10">
        <v>0</v>
      </c>
      <c r="V121" s="10">
        <f>VLOOKUP($A121,[1]!Table_Query_from_dpiorsnet5[#All],12,0)</f>
        <v>6</v>
      </c>
      <c r="W121" s="10">
        <f>VLOOKUP($A121,[1]!Table_Query_from_dpiorsnet5[#All],13,0)</f>
        <v>0</v>
      </c>
      <c r="X121" s="10">
        <f>VLOOKUP($A121,[1]!Table_Query_from_dpiorsnet5[#All],14,0)+VLOOKUP(A121,[1]!Table_Query_from_dpiorsnet5[[#All],[StateIssuedID]:[SpAssess]],15,0)</f>
        <v>10</v>
      </c>
      <c r="Y121" s="10">
        <f>VLOOKUP($A121,[1]!Table_Query_from_dpiorsnet5[#All],16,0)</f>
        <v>0</v>
      </c>
      <c r="Z121" s="10">
        <f t="shared" si="8"/>
        <v>86</v>
      </c>
      <c r="AA121" s="6">
        <v>1907299.51</v>
      </c>
      <c r="AB121" s="6">
        <v>369356.78</v>
      </c>
      <c r="AC121" s="6">
        <v>2583805.44</v>
      </c>
      <c r="AD121" s="6">
        <v>310664.33</v>
      </c>
      <c r="AE121" s="6">
        <v>40411.599999999999</v>
      </c>
      <c r="AF121" s="6">
        <f t="shared" si="5"/>
        <v>5211537.66</v>
      </c>
      <c r="AG121" s="6">
        <v>1942690.63</v>
      </c>
      <c r="AH121" s="6">
        <v>636179.1</v>
      </c>
      <c r="AI121" s="6">
        <v>248647.47</v>
      </c>
      <c r="AJ121" s="6">
        <v>301422.56</v>
      </c>
      <c r="AK121" s="6">
        <v>509418.58</v>
      </c>
      <c r="AL121" s="6">
        <v>518564.43</v>
      </c>
      <c r="AM121" s="6">
        <v>397382.28</v>
      </c>
      <c r="AN121" s="6">
        <v>0</v>
      </c>
      <c r="AO121" s="6">
        <v>273392.09000000003</v>
      </c>
      <c r="AP121" s="6">
        <v>96856.93</v>
      </c>
      <c r="AQ121" s="6">
        <f t="shared" si="6"/>
        <v>4924554.07</v>
      </c>
      <c r="AR121" s="6">
        <v>2377344.08</v>
      </c>
      <c r="AS121" s="10">
        <v>16989.419999999998</v>
      </c>
      <c r="AT121" s="10">
        <v>14341.14</v>
      </c>
      <c r="AU121" s="10">
        <f t="shared" si="9"/>
        <v>1370.9455599254813</v>
      </c>
      <c r="AV121" s="11">
        <v>814</v>
      </c>
      <c r="AW121" s="12"/>
      <c r="AX121" s="10"/>
    </row>
    <row r="122" spans="1:50" x14ac:dyDescent="0.2">
      <c r="A122" s="14" t="s">
        <v>269</v>
      </c>
      <c r="B122" s="14" t="s">
        <v>457</v>
      </c>
      <c r="C122" s="6">
        <v>1</v>
      </c>
      <c r="D122" s="6">
        <v>15</v>
      </c>
      <c r="E122" s="6">
        <v>14</v>
      </c>
      <c r="F122" s="6">
        <v>114</v>
      </c>
      <c r="G122" s="6">
        <v>45</v>
      </c>
      <c r="H122" s="6">
        <v>66</v>
      </c>
      <c r="I122" s="6">
        <v>239</v>
      </c>
      <c r="J122" s="6">
        <v>254</v>
      </c>
      <c r="K122" s="10">
        <v>0</v>
      </c>
      <c r="L122" s="10">
        <v>20</v>
      </c>
      <c r="M122" s="10">
        <v>111.84</v>
      </c>
      <c r="N122" s="10">
        <v>40.299999999999997</v>
      </c>
      <c r="O122" s="10">
        <v>65.48</v>
      </c>
      <c r="P122" s="10">
        <v>237.62</v>
      </c>
      <c r="Q122" s="6">
        <f>VLOOKUP($A122,[1]!Table_Query_from_dpiorsnet5[#All],6,0)</f>
        <v>12100915</v>
      </c>
      <c r="R122" s="6">
        <f t="shared" si="7"/>
        <v>50631</v>
      </c>
      <c r="S122" s="10">
        <f>VLOOKUP($A122,[1]!Table_Query_from_dpiorsnet5[#All],8,0)</f>
        <v>68</v>
      </c>
      <c r="T122" s="10">
        <f>VLOOKUP($A122,[1]!Table_Query_from_dpiorsnet5[#All],10,0)</f>
        <v>8.68</v>
      </c>
      <c r="U122" s="10">
        <v>0</v>
      </c>
      <c r="V122" s="10">
        <f>VLOOKUP($A122,[1]!Table_Query_from_dpiorsnet5[#All],12,0)</f>
        <v>0</v>
      </c>
      <c r="W122" s="10">
        <f>VLOOKUP($A122,[1]!Table_Query_from_dpiorsnet5[#All],13,0)</f>
        <v>0</v>
      </c>
      <c r="X122" s="10">
        <f>VLOOKUP($A122,[1]!Table_Query_from_dpiorsnet5[#All],14,0)+VLOOKUP(A122,[1]!Table_Query_from_dpiorsnet5[[#All],[StateIssuedID]:[SpAssess]],15,0)</f>
        <v>19.43</v>
      </c>
      <c r="Y122" s="10">
        <f>VLOOKUP($A122,[1]!Table_Query_from_dpiorsnet5[#All],16,0)</f>
        <v>14.57</v>
      </c>
      <c r="Z122" s="10">
        <f t="shared" si="8"/>
        <v>110.68</v>
      </c>
      <c r="AA122" s="6">
        <v>998259.96</v>
      </c>
      <c r="AB122" s="6">
        <v>162080.39000000001</v>
      </c>
      <c r="AC122" s="6">
        <v>2965852.44</v>
      </c>
      <c r="AD122" s="6">
        <v>1073868.3899999999</v>
      </c>
      <c r="AE122" s="6">
        <v>30331.200000000001</v>
      </c>
      <c r="AF122" s="6">
        <f t="shared" si="5"/>
        <v>5230392.38</v>
      </c>
      <c r="AG122" s="6">
        <v>2580376.48</v>
      </c>
      <c r="AH122" s="6">
        <v>108727.23</v>
      </c>
      <c r="AI122" s="6">
        <v>585111.11</v>
      </c>
      <c r="AJ122" s="6">
        <v>244586.29</v>
      </c>
      <c r="AK122" s="6">
        <v>478423.45</v>
      </c>
      <c r="AL122" s="6">
        <v>418791.79</v>
      </c>
      <c r="AM122" s="6">
        <v>650969.27</v>
      </c>
      <c r="AN122" s="6">
        <v>0</v>
      </c>
      <c r="AO122" s="6">
        <v>0</v>
      </c>
      <c r="AP122" s="6">
        <v>260274.16</v>
      </c>
      <c r="AQ122" s="6">
        <f t="shared" si="6"/>
        <v>5327259.7799999993</v>
      </c>
      <c r="AR122" s="6">
        <v>866352.76</v>
      </c>
      <c r="AS122" s="10">
        <v>22419.24</v>
      </c>
      <c r="AT122" s="10">
        <v>18584.36</v>
      </c>
      <c r="AU122" s="10">
        <f t="shared" si="9"/>
        <v>2739.5390539516875</v>
      </c>
      <c r="AV122" s="11">
        <v>347.85</v>
      </c>
      <c r="AW122" s="12"/>
      <c r="AX122" s="10"/>
    </row>
    <row r="123" spans="1:50" x14ac:dyDescent="0.2">
      <c r="A123" s="14" t="s">
        <v>270</v>
      </c>
      <c r="B123" s="14" t="s">
        <v>458</v>
      </c>
      <c r="C123" s="6">
        <v>1</v>
      </c>
      <c r="D123" s="6">
        <v>3</v>
      </c>
      <c r="E123" s="6">
        <v>17</v>
      </c>
      <c r="F123" s="6">
        <v>115</v>
      </c>
      <c r="G123" s="6">
        <v>40</v>
      </c>
      <c r="H123" s="6">
        <v>69</v>
      </c>
      <c r="I123" s="6">
        <v>241</v>
      </c>
      <c r="J123" s="6">
        <v>244</v>
      </c>
      <c r="K123" s="10">
        <v>0</v>
      </c>
      <c r="L123" s="10">
        <v>24</v>
      </c>
      <c r="M123" s="10">
        <v>107.51</v>
      </c>
      <c r="N123" s="10">
        <v>42.16</v>
      </c>
      <c r="O123" s="10">
        <v>74.38</v>
      </c>
      <c r="P123" s="10">
        <v>248.04999999999998</v>
      </c>
      <c r="Q123" s="6">
        <f>VLOOKUP($A123,[1]!Table_Query_from_dpiorsnet5[#All],6,0)</f>
        <v>17227014</v>
      </c>
      <c r="R123" s="6">
        <f t="shared" si="7"/>
        <v>71481</v>
      </c>
      <c r="S123" s="10">
        <f>VLOOKUP($A123,[1]!Table_Query_from_dpiorsnet5[#All],8,0)</f>
        <v>69</v>
      </c>
      <c r="T123" s="10">
        <f>VLOOKUP($A123,[1]!Table_Query_from_dpiorsnet5[#All],10,0)</f>
        <v>0</v>
      </c>
      <c r="U123" s="10">
        <v>0</v>
      </c>
      <c r="V123" s="10">
        <f>VLOOKUP($A123,[1]!Table_Query_from_dpiorsnet5[#All],12,0)</f>
        <v>5</v>
      </c>
      <c r="W123" s="10">
        <f>VLOOKUP($A123,[1]!Table_Query_from_dpiorsnet5[#All],13,0)</f>
        <v>2</v>
      </c>
      <c r="X123" s="10">
        <f>VLOOKUP($A123,[1]!Table_Query_from_dpiorsnet5[#All],14,0)+VLOOKUP(A123,[1]!Table_Query_from_dpiorsnet5[[#All],[StateIssuedID]:[SpAssess]],15,0)</f>
        <v>20</v>
      </c>
      <c r="Y123" s="10">
        <f>VLOOKUP($A123,[1]!Table_Query_from_dpiorsnet5[#All],16,0)</f>
        <v>0</v>
      </c>
      <c r="Z123" s="10">
        <f t="shared" si="8"/>
        <v>96</v>
      </c>
      <c r="AA123" s="6">
        <v>1354178.02</v>
      </c>
      <c r="AB123" s="6">
        <v>0</v>
      </c>
      <c r="AC123" s="6">
        <v>2740862.72</v>
      </c>
      <c r="AD123" s="6">
        <v>148117.42000000001</v>
      </c>
      <c r="AE123" s="6">
        <v>0</v>
      </c>
      <c r="AF123" s="6">
        <f t="shared" si="5"/>
        <v>4243158.16</v>
      </c>
      <c r="AG123" s="6">
        <v>2067613.85</v>
      </c>
      <c r="AH123" s="6">
        <v>36675.61</v>
      </c>
      <c r="AI123" s="6">
        <v>375176.31</v>
      </c>
      <c r="AJ123" s="6">
        <v>297928.37</v>
      </c>
      <c r="AK123" s="6">
        <v>370651.15</v>
      </c>
      <c r="AL123" s="6">
        <v>465317.37</v>
      </c>
      <c r="AM123" s="6">
        <v>154888.25</v>
      </c>
      <c r="AN123" s="6">
        <v>0</v>
      </c>
      <c r="AO123" s="6">
        <v>199539.52</v>
      </c>
      <c r="AP123" s="6">
        <v>446270.11</v>
      </c>
      <c r="AQ123" s="6">
        <f t="shared" si="6"/>
        <v>4414060.54</v>
      </c>
      <c r="AR123" s="6">
        <v>1656656.51</v>
      </c>
      <c r="AS123" s="10">
        <v>17795.04</v>
      </c>
      <c r="AT123" s="10">
        <v>14567.07</v>
      </c>
      <c r="AU123" s="10">
        <f t="shared" si="9"/>
        <v>624.42350332594242</v>
      </c>
      <c r="AV123" s="11">
        <v>240.42</v>
      </c>
      <c r="AW123" s="12"/>
      <c r="AX123" s="10"/>
    </row>
    <row r="124" spans="1:50" x14ac:dyDescent="0.2">
      <c r="A124" s="14" t="s">
        <v>271</v>
      </c>
      <c r="B124" s="14" t="s">
        <v>459</v>
      </c>
      <c r="C124" s="6">
        <v>1</v>
      </c>
      <c r="D124" s="6">
        <v>1</v>
      </c>
      <c r="E124" s="6">
        <v>5</v>
      </c>
      <c r="F124" s="6">
        <v>45</v>
      </c>
      <c r="G124" s="6">
        <v>16</v>
      </c>
      <c r="H124" s="6">
        <v>29</v>
      </c>
      <c r="I124" s="6">
        <v>95</v>
      </c>
      <c r="J124" s="6">
        <v>96</v>
      </c>
      <c r="K124" s="10">
        <v>0</v>
      </c>
      <c r="L124" s="10">
        <v>5.79</v>
      </c>
      <c r="M124" s="10">
        <v>42.46</v>
      </c>
      <c r="N124" s="10">
        <v>17.239999999999998</v>
      </c>
      <c r="O124" s="10">
        <v>27</v>
      </c>
      <c r="P124" s="10">
        <v>92.49</v>
      </c>
      <c r="Q124" s="6">
        <f>VLOOKUP($A124,[1]!Table_Query_from_dpiorsnet5[#All],6,0)</f>
        <v>7084590</v>
      </c>
      <c r="R124" s="6">
        <f t="shared" si="7"/>
        <v>74575</v>
      </c>
      <c r="S124" s="10">
        <f>VLOOKUP($A124,[1]!Table_Query_from_dpiorsnet5[#All],8,0)</f>
        <v>70</v>
      </c>
      <c r="T124" s="10">
        <f>VLOOKUP($A124,[1]!Table_Query_from_dpiorsnet5[#All],10,0)</f>
        <v>0</v>
      </c>
      <c r="U124" s="10">
        <v>0</v>
      </c>
      <c r="V124" s="10">
        <f>VLOOKUP($A124,[1]!Table_Query_from_dpiorsnet5[#All],12,0)</f>
        <v>12</v>
      </c>
      <c r="W124" s="10">
        <f>VLOOKUP($A124,[1]!Table_Query_from_dpiorsnet5[#All],13,0)</f>
        <v>3</v>
      </c>
      <c r="X124" s="10">
        <f>VLOOKUP($A124,[1]!Table_Query_from_dpiorsnet5[#All],14,0)+VLOOKUP(A124,[1]!Table_Query_from_dpiorsnet5[[#All],[StateIssuedID]:[SpAssess]],15,0)</f>
        <v>14</v>
      </c>
      <c r="Y124" s="10">
        <f>VLOOKUP($A124,[1]!Table_Query_from_dpiorsnet5[#All],16,0)</f>
        <v>0</v>
      </c>
      <c r="Z124" s="10">
        <f t="shared" si="8"/>
        <v>99</v>
      </c>
      <c r="AA124" s="6">
        <v>639683.18000000005</v>
      </c>
      <c r="AB124" s="6">
        <v>0</v>
      </c>
      <c r="AC124" s="6">
        <v>1545520.43</v>
      </c>
      <c r="AD124" s="6">
        <v>185923.72</v>
      </c>
      <c r="AE124" s="6">
        <v>46000</v>
      </c>
      <c r="AF124" s="6">
        <f t="shared" si="5"/>
        <v>2417127.33</v>
      </c>
      <c r="AG124" s="6">
        <v>1191815.29</v>
      </c>
      <c r="AH124" s="6">
        <v>18142.23</v>
      </c>
      <c r="AI124" s="6">
        <v>140082.12</v>
      </c>
      <c r="AJ124" s="6">
        <v>139954.23999999999</v>
      </c>
      <c r="AK124" s="6">
        <v>254770.96</v>
      </c>
      <c r="AL124" s="6">
        <v>214458.86</v>
      </c>
      <c r="AM124" s="6">
        <v>51051.37</v>
      </c>
      <c r="AN124" s="6">
        <v>8300</v>
      </c>
      <c r="AO124" s="6">
        <v>114594.43</v>
      </c>
      <c r="AP124" s="6">
        <v>796797.7</v>
      </c>
      <c r="AQ124" s="6">
        <f t="shared" si="6"/>
        <v>2929967.2</v>
      </c>
      <c r="AR124" s="6">
        <v>1294975.96</v>
      </c>
      <c r="AS124" s="10">
        <v>31678.75</v>
      </c>
      <c r="AT124" s="10">
        <v>21183.09</v>
      </c>
      <c r="AU124" s="10">
        <f t="shared" si="9"/>
        <v>551.96637474321551</v>
      </c>
      <c r="AV124" s="11">
        <v>92</v>
      </c>
      <c r="AW124" s="12"/>
      <c r="AX124" s="10"/>
    </row>
    <row r="125" spans="1:50" x14ac:dyDescent="0.2">
      <c r="A125" s="14" t="s">
        <v>272</v>
      </c>
      <c r="B125" s="14" t="s">
        <v>460</v>
      </c>
      <c r="C125" s="6">
        <v>1</v>
      </c>
      <c r="D125" s="6">
        <v>6</v>
      </c>
      <c r="E125" s="6">
        <v>7</v>
      </c>
      <c r="F125" s="6">
        <v>86</v>
      </c>
      <c r="G125" s="6">
        <v>25</v>
      </c>
      <c r="H125" s="6">
        <v>44</v>
      </c>
      <c r="I125" s="6">
        <v>162</v>
      </c>
      <c r="J125" s="6">
        <v>168</v>
      </c>
      <c r="K125" s="10">
        <v>0</v>
      </c>
      <c r="L125" s="10">
        <v>17.52</v>
      </c>
      <c r="M125" s="10">
        <v>79.77</v>
      </c>
      <c r="N125" s="10">
        <v>27.81</v>
      </c>
      <c r="O125" s="10">
        <v>55.14</v>
      </c>
      <c r="P125" s="10">
        <v>180.24</v>
      </c>
      <c r="Q125" s="6">
        <f>VLOOKUP($A125,[1]!Table_Query_from_dpiorsnet5[#All],6,0)</f>
        <v>9344052</v>
      </c>
      <c r="R125" s="6">
        <f t="shared" si="7"/>
        <v>57679</v>
      </c>
      <c r="S125" s="10">
        <f>VLOOKUP($A125,[1]!Table_Query_from_dpiorsnet5[#All],8,0)</f>
        <v>70</v>
      </c>
      <c r="T125" s="10">
        <f>VLOOKUP($A125,[1]!Table_Query_from_dpiorsnet5[#All],10,0)</f>
        <v>0</v>
      </c>
      <c r="U125" s="10">
        <v>0</v>
      </c>
      <c r="V125" s="10">
        <f>VLOOKUP($A125,[1]!Table_Query_from_dpiorsnet5[#All],12,0)</f>
        <v>12</v>
      </c>
      <c r="W125" s="10">
        <f>VLOOKUP($A125,[1]!Table_Query_from_dpiorsnet5[#All],13,0)</f>
        <v>0</v>
      </c>
      <c r="X125" s="10">
        <f>VLOOKUP($A125,[1]!Table_Query_from_dpiorsnet5[#All],14,0)+VLOOKUP(A125,[1]!Table_Query_from_dpiorsnet5[[#All],[StateIssuedID]:[SpAssess]],15,0)</f>
        <v>20</v>
      </c>
      <c r="Y125" s="10">
        <f>VLOOKUP($A125,[1]!Table_Query_from_dpiorsnet5[#All],16,0)</f>
        <v>0</v>
      </c>
      <c r="Z125" s="10">
        <f t="shared" si="8"/>
        <v>102</v>
      </c>
      <c r="AA125" s="6">
        <v>781139.11</v>
      </c>
      <c r="AB125" s="6">
        <v>0</v>
      </c>
      <c r="AC125" s="6">
        <v>2345376.81</v>
      </c>
      <c r="AD125" s="6">
        <v>299035.28000000003</v>
      </c>
      <c r="AE125" s="6">
        <v>0</v>
      </c>
      <c r="AF125" s="6">
        <f t="shared" si="5"/>
        <v>3425551.2</v>
      </c>
      <c r="AG125" s="6">
        <v>1467278.53</v>
      </c>
      <c r="AH125" s="6">
        <v>469267</v>
      </c>
      <c r="AI125" s="6">
        <v>214859.78</v>
      </c>
      <c r="AJ125" s="6">
        <v>215958.07</v>
      </c>
      <c r="AK125" s="6">
        <v>330601.19</v>
      </c>
      <c r="AL125" s="6">
        <v>270243.59999999998</v>
      </c>
      <c r="AM125" s="6">
        <v>260610.39</v>
      </c>
      <c r="AN125" s="6">
        <v>0</v>
      </c>
      <c r="AO125" s="6">
        <v>13688.6</v>
      </c>
      <c r="AP125" s="6">
        <v>112603.4</v>
      </c>
      <c r="AQ125" s="6">
        <f t="shared" si="6"/>
        <v>3355110.56</v>
      </c>
      <c r="AR125" s="6">
        <v>1389348.52</v>
      </c>
      <c r="AS125" s="10">
        <v>18614.68</v>
      </c>
      <c r="AT125" s="10">
        <v>16468.09</v>
      </c>
      <c r="AU125" s="10">
        <f t="shared" si="9"/>
        <v>1445.9076231691079</v>
      </c>
      <c r="AV125" s="11">
        <v>189.9</v>
      </c>
      <c r="AW125" s="12"/>
      <c r="AX125" s="10"/>
    </row>
    <row r="126" spans="1:50" x14ac:dyDescent="0.2">
      <c r="A126" s="14" t="s">
        <v>273</v>
      </c>
      <c r="B126" s="14" t="s">
        <v>461</v>
      </c>
      <c r="C126" s="6">
        <v>1</v>
      </c>
      <c r="D126" s="6">
        <v>14</v>
      </c>
      <c r="E126" s="6">
        <v>91</v>
      </c>
      <c r="F126" s="6">
        <v>572</v>
      </c>
      <c r="G126" s="6">
        <v>176</v>
      </c>
      <c r="H126" s="6">
        <v>356</v>
      </c>
      <c r="I126" s="6">
        <v>1195</v>
      </c>
      <c r="J126" s="6">
        <v>1209</v>
      </c>
      <c r="K126" s="10">
        <v>8.5</v>
      </c>
      <c r="L126" s="10">
        <v>93.73</v>
      </c>
      <c r="M126" s="10">
        <v>557.94000000000005</v>
      </c>
      <c r="N126" s="10">
        <v>180.45</v>
      </c>
      <c r="O126" s="10">
        <v>391.07</v>
      </c>
      <c r="P126" s="10">
        <v>1231.69</v>
      </c>
      <c r="Q126" s="6">
        <f>VLOOKUP($A126,[1]!Table_Query_from_dpiorsnet5[#All],6,0)</f>
        <v>52533427</v>
      </c>
      <c r="R126" s="6">
        <f t="shared" si="7"/>
        <v>43961</v>
      </c>
      <c r="S126" s="10">
        <f>VLOOKUP($A126,[1]!Table_Query_from_dpiorsnet5[#All],8,0)</f>
        <v>69.25</v>
      </c>
      <c r="T126" s="10">
        <f>VLOOKUP($A126,[1]!Table_Query_from_dpiorsnet5[#All],10,0)</f>
        <v>0</v>
      </c>
      <c r="U126" s="10">
        <v>0</v>
      </c>
      <c r="V126" s="10">
        <f>VLOOKUP($A126,[1]!Table_Query_from_dpiorsnet5[#All],12,0)</f>
        <v>10.39</v>
      </c>
      <c r="W126" s="10">
        <f>VLOOKUP($A126,[1]!Table_Query_from_dpiorsnet5[#All],13,0)</f>
        <v>0.99</v>
      </c>
      <c r="X126" s="10">
        <f>VLOOKUP($A126,[1]!Table_Query_from_dpiorsnet5[#All],14,0)+VLOOKUP(A126,[1]!Table_Query_from_dpiorsnet5[[#All],[StateIssuedID]:[SpAssess]],15,0)</f>
        <v>10.82</v>
      </c>
      <c r="Y126" s="10">
        <f>VLOOKUP($A126,[1]!Table_Query_from_dpiorsnet5[#All],16,0)</f>
        <v>36.6</v>
      </c>
      <c r="Z126" s="10">
        <f t="shared" si="8"/>
        <v>128.04999999999998</v>
      </c>
      <c r="AA126" s="6">
        <v>4347667.66</v>
      </c>
      <c r="AB126" s="6">
        <v>0</v>
      </c>
      <c r="AC126" s="6">
        <v>12419121.199999999</v>
      </c>
      <c r="AD126" s="6">
        <v>1530441.29</v>
      </c>
      <c r="AE126" s="6">
        <v>0</v>
      </c>
      <c r="AF126" s="6">
        <f t="shared" si="5"/>
        <v>18297230.149999999</v>
      </c>
      <c r="AG126" s="6">
        <v>9022633.3699999992</v>
      </c>
      <c r="AH126" s="6">
        <v>1569143.71</v>
      </c>
      <c r="AI126" s="6">
        <v>995813.23</v>
      </c>
      <c r="AJ126" s="6">
        <v>1099405.08</v>
      </c>
      <c r="AK126" s="6">
        <v>863604.59</v>
      </c>
      <c r="AL126" s="6">
        <v>1736463.96</v>
      </c>
      <c r="AM126" s="6">
        <v>664678.34</v>
      </c>
      <c r="AN126" s="6">
        <v>0</v>
      </c>
      <c r="AO126" s="6">
        <v>774074.03</v>
      </c>
      <c r="AP126" s="6">
        <v>2198610</v>
      </c>
      <c r="AQ126" s="6">
        <f t="shared" si="6"/>
        <v>18924426.309999995</v>
      </c>
      <c r="AR126" s="6">
        <v>5535210.9199999999</v>
      </c>
      <c r="AS126" s="10">
        <v>15364.6</v>
      </c>
      <c r="AT126" s="10">
        <v>12411.45</v>
      </c>
      <c r="AU126" s="10">
        <f t="shared" si="9"/>
        <v>539.64742751828783</v>
      </c>
      <c r="AV126" s="11">
        <v>257.13</v>
      </c>
      <c r="AW126" s="12"/>
      <c r="AX126" s="10"/>
    </row>
    <row r="127" spans="1:50" x14ac:dyDescent="0.2">
      <c r="A127" s="14" t="s">
        <v>274</v>
      </c>
      <c r="B127" s="14" t="s">
        <v>462</v>
      </c>
      <c r="C127" s="6">
        <v>1</v>
      </c>
      <c r="D127" s="6">
        <v>1</v>
      </c>
      <c r="E127" s="6">
        <v>13</v>
      </c>
      <c r="F127" s="6">
        <v>105</v>
      </c>
      <c r="G127" s="6">
        <v>38</v>
      </c>
      <c r="H127" s="6">
        <v>83</v>
      </c>
      <c r="I127" s="6">
        <v>239</v>
      </c>
      <c r="J127" s="6">
        <v>240</v>
      </c>
      <c r="K127" s="10">
        <v>0</v>
      </c>
      <c r="L127" s="10">
        <v>10</v>
      </c>
      <c r="M127" s="10">
        <v>117.15</v>
      </c>
      <c r="N127" s="10">
        <v>45</v>
      </c>
      <c r="O127" s="10">
        <v>89.83</v>
      </c>
      <c r="P127" s="10">
        <v>261.98</v>
      </c>
      <c r="Q127" s="6">
        <f>VLOOKUP($A127,[1]!Table_Query_from_dpiorsnet5[#All],6,0)</f>
        <v>15743712</v>
      </c>
      <c r="R127" s="6">
        <f t="shared" si="7"/>
        <v>65873</v>
      </c>
      <c r="S127" s="10">
        <f>VLOOKUP($A127,[1]!Table_Query_from_dpiorsnet5[#All],8,0)</f>
        <v>69.53</v>
      </c>
      <c r="T127" s="10">
        <f>VLOOKUP($A127,[1]!Table_Query_from_dpiorsnet5[#All],10,0)</f>
        <v>4.45</v>
      </c>
      <c r="U127" s="10">
        <v>0</v>
      </c>
      <c r="V127" s="10">
        <f>VLOOKUP($A127,[1]!Table_Query_from_dpiorsnet5[#All],12,0)</f>
        <v>2.23</v>
      </c>
      <c r="W127" s="10">
        <f>VLOOKUP($A127,[1]!Table_Query_from_dpiorsnet5[#All],13,0)</f>
        <v>0</v>
      </c>
      <c r="X127" s="10">
        <f>VLOOKUP($A127,[1]!Table_Query_from_dpiorsnet5[#All],14,0)+VLOOKUP(A127,[1]!Table_Query_from_dpiorsnet5[[#All],[StateIssuedID]:[SpAssess]],15,0)</f>
        <v>29.76</v>
      </c>
      <c r="Y127" s="10">
        <f>VLOOKUP($A127,[1]!Table_Query_from_dpiorsnet5[#All],16,0)</f>
        <v>0</v>
      </c>
      <c r="Z127" s="10">
        <f t="shared" si="8"/>
        <v>105.97000000000001</v>
      </c>
      <c r="AA127" s="6">
        <v>1270850.48</v>
      </c>
      <c r="AB127" s="6">
        <v>0</v>
      </c>
      <c r="AC127" s="6">
        <v>3061810.7</v>
      </c>
      <c r="AD127" s="6">
        <v>101051.59</v>
      </c>
      <c r="AE127" s="6">
        <v>0</v>
      </c>
      <c r="AF127" s="6">
        <f t="shared" si="5"/>
        <v>4433712.7699999996</v>
      </c>
      <c r="AG127" s="6">
        <v>1842955.78</v>
      </c>
      <c r="AH127" s="6">
        <v>362259.86</v>
      </c>
      <c r="AI127" s="6">
        <v>305542.18</v>
      </c>
      <c r="AJ127" s="6">
        <v>294213.32</v>
      </c>
      <c r="AK127" s="6">
        <v>362334.09</v>
      </c>
      <c r="AL127" s="6">
        <v>398142.43</v>
      </c>
      <c r="AM127" s="6">
        <v>326388.02</v>
      </c>
      <c r="AN127" s="6">
        <v>0</v>
      </c>
      <c r="AO127" s="6">
        <v>129977.49</v>
      </c>
      <c r="AP127" s="6">
        <v>242718.87</v>
      </c>
      <c r="AQ127" s="6">
        <f t="shared" si="6"/>
        <v>4264532.04</v>
      </c>
      <c r="AR127" s="6">
        <v>1477844.59</v>
      </c>
      <c r="AS127" s="10">
        <v>16278.08</v>
      </c>
      <c r="AT127" s="10">
        <v>13609.62</v>
      </c>
      <c r="AU127" s="10">
        <f t="shared" si="9"/>
        <v>1245.85090464921</v>
      </c>
      <c r="AV127" s="11">
        <v>310.51</v>
      </c>
      <c r="AW127" s="12"/>
      <c r="AX127" s="10"/>
    </row>
    <row r="128" spans="1:50" x14ac:dyDescent="0.2">
      <c r="A128" s="14" t="s">
        <v>275</v>
      </c>
      <c r="B128" s="14" t="s">
        <v>463</v>
      </c>
      <c r="C128" s="6">
        <v>1</v>
      </c>
      <c r="D128" s="6">
        <v>13</v>
      </c>
      <c r="E128" s="6">
        <v>33</v>
      </c>
      <c r="F128" s="6">
        <v>129</v>
      </c>
      <c r="G128" s="6">
        <v>51</v>
      </c>
      <c r="H128" s="6">
        <v>84</v>
      </c>
      <c r="I128" s="6">
        <v>297</v>
      </c>
      <c r="J128" s="6">
        <v>310</v>
      </c>
      <c r="K128" s="10">
        <v>0</v>
      </c>
      <c r="L128" s="10">
        <v>24.31</v>
      </c>
      <c r="M128" s="10">
        <v>135.54</v>
      </c>
      <c r="N128" s="10">
        <v>44.56</v>
      </c>
      <c r="O128" s="10">
        <v>85.79</v>
      </c>
      <c r="P128" s="10">
        <v>290.2</v>
      </c>
      <c r="Q128" s="6">
        <f>VLOOKUP($A128,[1]!Table_Query_from_dpiorsnet5[#All],6,0)</f>
        <v>16823034</v>
      </c>
      <c r="R128" s="6">
        <f t="shared" si="7"/>
        <v>56643</v>
      </c>
      <c r="S128" s="10">
        <f>VLOOKUP($A128,[1]!Table_Query_from_dpiorsnet5[#All],8,0)</f>
        <v>62.28</v>
      </c>
      <c r="T128" s="10">
        <f>VLOOKUP($A128,[1]!Table_Query_from_dpiorsnet5[#All],10,0)</f>
        <v>0</v>
      </c>
      <c r="U128" s="10">
        <v>0</v>
      </c>
      <c r="V128" s="10">
        <f>VLOOKUP($A128,[1]!Table_Query_from_dpiorsnet5[#All],12,0)</f>
        <v>4.05</v>
      </c>
      <c r="W128" s="10">
        <f>VLOOKUP($A128,[1]!Table_Query_from_dpiorsnet5[#All],13,0)</f>
        <v>0.51</v>
      </c>
      <c r="X128" s="10">
        <f>VLOOKUP($A128,[1]!Table_Query_from_dpiorsnet5[#All],14,0)+VLOOKUP(A128,[1]!Table_Query_from_dpiorsnet5[[#All],[StateIssuedID]:[SpAssess]],15,0)</f>
        <v>20</v>
      </c>
      <c r="Y128" s="10">
        <f>VLOOKUP($A128,[1]!Table_Query_from_dpiorsnet5[#All],16,0)</f>
        <v>25</v>
      </c>
      <c r="Z128" s="10">
        <f t="shared" si="8"/>
        <v>111.84</v>
      </c>
      <c r="AA128" s="6">
        <v>1218795.58</v>
      </c>
      <c r="AB128" s="6">
        <v>0</v>
      </c>
      <c r="AC128" s="6">
        <v>3489821.73</v>
      </c>
      <c r="AD128" s="6">
        <v>311863.49</v>
      </c>
      <c r="AE128" s="6">
        <v>0</v>
      </c>
      <c r="AF128" s="6">
        <f t="shared" si="5"/>
        <v>5020480.8000000007</v>
      </c>
      <c r="AG128" s="6">
        <v>1921515.59</v>
      </c>
      <c r="AH128" s="6">
        <v>613117.35</v>
      </c>
      <c r="AI128" s="6">
        <v>222658.98</v>
      </c>
      <c r="AJ128" s="6">
        <v>352804.09</v>
      </c>
      <c r="AK128" s="6">
        <v>447184.51</v>
      </c>
      <c r="AL128" s="6">
        <v>454368.32</v>
      </c>
      <c r="AM128" s="6">
        <v>297430.39</v>
      </c>
      <c r="AN128" s="6">
        <v>0</v>
      </c>
      <c r="AO128" s="6">
        <v>189822.61</v>
      </c>
      <c r="AP128" s="6">
        <v>409570.44</v>
      </c>
      <c r="AQ128" s="6">
        <f t="shared" si="6"/>
        <v>4908472.28</v>
      </c>
      <c r="AR128" s="6">
        <v>1054384.3999999999</v>
      </c>
      <c r="AS128" s="10">
        <v>16914.099999999999</v>
      </c>
      <c r="AT128" s="10">
        <v>13823.74</v>
      </c>
      <c r="AU128" s="10">
        <f t="shared" si="9"/>
        <v>1024.9151964162647</v>
      </c>
      <c r="AV128" s="11">
        <v>222.07</v>
      </c>
      <c r="AW128" s="12"/>
      <c r="AX128" s="10"/>
    </row>
    <row r="129" spans="1:50" x14ac:dyDescent="0.2">
      <c r="A129" s="14" t="s">
        <v>276</v>
      </c>
      <c r="B129" s="14" t="s">
        <v>464</v>
      </c>
      <c r="C129" s="6">
        <v>1</v>
      </c>
      <c r="D129" s="6">
        <v>18</v>
      </c>
      <c r="E129" s="6">
        <v>22</v>
      </c>
      <c r="F129" s="6">
        <v>177</v>
      </c>
      <c r="G129" s="6">
        <v>66</v>
      </c>
      <c r="H129" s="6">
        <v>234</v>
      </c>
      <c r="I129" s="6">
        <v>499</v>
      </c>
      <c r="J129" s="6">
        <v>517</v>
      </c>
      <c r="K129" s="10">
        <v>18.93</v>
      </c>
      <c r="L129" s="10">
        <v>30.89</v>
      </c>
      <c r="M129" s="10">
        <v>183.77</v>
      </c>
      <c r="N129" s="10">
        <v>75.72</v>
      </c>
      <c r="O129" s="10">
        <v>198.14</v>
      </c>
      <c r="P129" s="10">
        <v>507.45</v>
      </c>
      <c r="Q129" s="6">
        <f>VLOOKUP($A129,[1]!Table_Query_from_dpiorsnet5[#All],6,0)</f>
        <v>3460216</v>
      </c>
      <c r="R129" s="6">
        <f t="shared" si="7"/>
        <v>6934</v>
      </c>
      <c r="S129" s="10">
        <f>VLOOKUP($A129,[1]!Table_Query_from_dpiorsnet5[#All],8,0)</f>
        <v>65.900000000000006</v>
      </c>
      <c r="T129" s="10">
        <f>VLOOKUP($A129,[1]!Table_Query_from_dpiorsnet5[#All],10,0)</f>
        <v>0</v>
      </c>
      <c r="U129" s="10">
        <v>0</v>
      </c>
      <c r="V129" s="10">
        <f>VLOOKUP($A129,[1]!Table_Query_from_dpiorsnet5[#All],12,0)</f>
        <v>11.51</v>
      </c>
      <c r="W129" s="10">
        <f>VLOOKUP($A129,[1]!Table_Query_from_dpiorsnet5[#All],13,0)</f>
        <v>2.88</v>
      </c>
      <c r="X129" s="10">
        <f>VLOOKUP($A129,[1]!Table_Query_from_dpiorsnet5[#All],14,0)+VLOOKUP(A129,[1]!Table_Query_from_dpiorsnet5[[#All],[StateIssuedID]:[SpAssess]],15,0)</f>
        <v>9.6</v>
      </c>
      <c r="Y129" s="10">
        <f>VLOOKUP($A129,[1]!Table_Query_from_dpiorsnet5[#All],16,0)</f>
        <v>0</v>
      </c>
      <c r="Z129" s="10">
        <f t="shared" si="8"/>
        <v>89.89</v>
      </c>
      <c r="AA129" s="6">
        <v>456697.31</v>
      </c>
      <c r="AB129" s="6">
        <v>0</v>
      </c>
      <c r="AC129" s="6">
        <v>6617567.6299999999</v>
      </c>
      <c r="AD129" s="6">
        <v>6879022.7000000002</v>
      </c>
      <c r="AE129" s="6">
        <v>230000</v>
      </c>
      <c r="AF129" s="6">
        <f t="shared" si="5"/>
        <v>14183287.640000001</v>
      </c>
      <c r="AG129" s="6">
        <v>7144295.8300000001</v>
      </c>
      <c r="AH129" s="6">
        <v>289976.03999999998</v>
      </c>
      <c r="AI129" s="6">
        <v>1301734.99</v>
      </c>
      <c r="AJ129" s="6">
        <v>421961.27</v>
      </c>
      <c r="AK129" s="6">
        <v>1681632.14</v>
      </c>
      <c r="AL129" s="6">
        <v>1468348.92</v>
      </c>
      <c r="AM129" s="6">
        <v>594685.81000000006</v>
      </c>
      <c r="AN129" s="6">
        <v>141990.43</v>
      </c>
      <c r="AO129" s="6">
        <v>616009.25</v>
      </c>
      <c r="AP129" s="6">
        <v>1398215.37</v>
      </c>
      <c r="AQ129" s="6">
        <f t="shared" si="6"/>
        <v>15058850.050000001</v>
      </c>
      <c r="AR129" s="6">
        <v>609931.35</v>
      </c>
      <c r="AS129" s="10">
        <v>29675.53</v>
      </c>
      <c r="AT129" s="10">
        <v>24254.51</v>
      </c>
      <c r="AU129" s="10">
        <f t="shared" si="9"/>
        <v>1171.910158636319</v>
      </c>
      <c r="AV129" s="11">
        <v>199</v>
      </c>
      <c r="AW129" s="12"/>
      <c r="AX129" s="10"/>
    </row>
    <row r="130" spans="1:50" x14ac:dyDescent="0.2">
      <c r="A130" s="14" t="s">
        <v>277</v>
      </c>
      <c r="B130" s="14" t="s">
        <v>465</v>
      </c>
      <c r="C130" s="6">
        <v>1</v>
      </c>
      <c r="D130" s="6">
        <v>19</v>
      </c>
      <c r="E130" s="6">
        <v>30</v>
      </c>
      <c r="F130" s="6">
        <v>206</v>
      </c>
      <c r="G130" s="6">
        <v>74</v>
      </c>
      <c r="H130" s="6">
        <v>131</v>
      </c>
      <c r="I130" s="6">
        <v>441</v>
      </c>
      <c r="J130" s="6">
        <v>460</v>
      </c>
      <c r="K130" s="10">
        <v>0.2</v>
      </c>
      <c r="L130" s="10">
        <v>32.159999999999997</v>
      </c>
      <c r="M130" s="10">
        <v>214.58</v>
      </c>
      <c r="N130" s="10">
        <v>57.56</v>
      </c>
      <c r="O130" s="10">
        <v>134.69999999999999</v>
      </c>
      <c r="P130" s="10">
        <v>439.2</v>
      </c>
      <c r="Q130" s="6">
        <f>VLOOKUP($A130,[1]!Table_Query_from_dpiorsnet5[#All],6,0)</f>
        <v>2608873</v>
      </c>
      <c r="R130" s="6">
        <f t="shared" si="7"/>
        <v>5916</v>
      </c>
      <c r="S130" s="10">
        <f>VLOOKUP($A130,[1]!Table_Query_from_dpiorsnet5[#All],8,0)</f>
        <v>70</v>
      </c>
      <c r="T130" s="10">
        <f>VLOOKUP($A130,[1]!Table_Query_from_dpiorsnet5[#All],10,0)</f>
        <v>0</v>
      </c>
      <c r="U130" s="10">
        <v>0</v>
      </c>
      <c r="V130" s="10">
        <f>VLOOKUP($A130,[1]!Table_Query_from_dpiorsnet5[#All],12,0)</f>
        <v>0</v>
      </c>
      <c r="W130" s="10">
        <f>VLOOKUP($A130,[1]!Table_Query_from_dpiorsnet5[#All],13,0)</f>
        <v>0</v>
      </c>
      <c r="X130" s="10">
        <f>VLOOKUP($A130,[1]!Table_Query_from_dpiorsnet5[#All],14,0)+VLOOKUP(A130,[1]!Table_Query_from_dpiorsnet5[[#All],[StateIssuedID]:[SpAssess]],15,0)</f>
        <v>15.33</v>
      </c>
      <c r="Y130" s="10">
        <f>VLOOKUP($A130,[1]!Table_Query_from_dpiorsnet5[#All],16,0)</f>
        <v>0</v>
      </c>
      <c r="Z130" s="10">
        <f t="shared" si="8"/>
        <v>85.33</v>
      </c>
      <c r="AA130" s="6">
        <v>449488.58</v>
      </c>
      <c r="AB130" s="6">
        <v>0</v>
      </c>
      <c r="AC130" s="6">
        <v>5437200.5800000001</v>
      </c>
      <c r="AD130" s="6">
        <v>4669705.3</v>
      </c>
      <c r="AE130" s="6">
        <v>0</v>
      </c>
      <c r="AF130" s="6">
        <f t="shared" si="5"/>
        <v>10556394.460000001</v>
      </c>
      <c r="AG130" s="6">
        <v>4570113.8099999996</v>
      </c>
      <c r="AH130" s="6">
        <v>387163.53</v>
      </c>
      <c r="AI130" s="6">
        <v>778193.77</v>
      </c>
      <c r="AJ130" s="6">
        <v>446542.53</v>
      </c>
      <c r="AK130" s="6">
        <v>928190.65</v>
      </c>
      <c r="AL130" s="6">
        <v>1218104.18</v>
      </c>
      <c r="AM130" s="6">
        <v>491595.1</v>
      </c>
      <c r="AN130" s="6">
        <v>17625</v>
      </c>
      <c r="AO130" s="6">
        <v>331199.78000000003</v>
      </c>
      <c r="AP130" s="6">
        <v>646205.61</v>
      </c>
      <c r="AQ130" s="6">
        <f t="shared" si="6"/>
        <v>9814933.959999999</v>
      </c>
      <c r="AR130" s="6">
        <v>4763038.12</v>
      </c>
      <c r="AS130" s="10">
        <v>22347.3</v>
      </c>
      <c r="AT130" s="10">
        <v>18962.45</v>
      </c>
      <c r="AU130" s="10">
        <f t="shared" si="9"/>
        <v>1119.2966757741347</v>
      </c>
      <c r="AV130" s="11">
        <v>109</v>
      </c>
      <c r="AW130" s="12"/>
      <c r="AX130" s="10"/>
    </row>
    <row r="131" spans="1:50" x14ac:dyDescent="0.2">
      <c r="A131" s="14" t="s">
        <v>278</v>
      </c>
      <c r="B131" s="14" t="s">
        <v>466</v>
      </c>
      <c r="C131" s="6">
        <v>1</v>
      </c>
      <c r="D131" s="6">
        <v>10</v>
      </c>
      <c r="E131" s="6">
        <v>13</v>
      </c>
      <c r="F131" s="6">
        <v>92</v>
      </c>
      <c r="G131" s="6">
        <v>34</v>
      </c>
      <c r="H131" s="6">
        <v>90</v>
      </c>
      <c r="I131" s="6">
        <v>229</v>
      </c>
      <c r="J131" s="6">
        <v>239</v>
      </c>
      <c r="K131" s="10">
        <v>0</v>
      </c>
      <c r="L131" s="10">
        <v>12.78</v>
      </c>
      <c r="M131" s="10">
        <v>95.84</v>
      </c>
      <c r="N131" s="10">
        <v>48.6</v>
      </c>
      <c r="O131" s="10">
        <v>80.02</v>
      </c>
      <c r="P131" s="10">
        <v>237.24</v>
      </c>
      <c r="Q131" s="6">
        <f>VLOOKUP($A131,[1]!Table_Query_from_dpiorsnet5[#All],6,0)</f>
        <v>15489578</v>
      </c>
      <c r="R131" s="6">
        <f t="shared" si="7"/>
        <v>67640</v>
      </c>
      <c r="S131" s="10">
        <f>VLOOKUP($A131,[1]!Table_Query_from_dpiorsnet5[#All],8,0)</f>
        <v>69.45</v>
      </c>
      <c r="T131" s="10">
        <f>VLOOKUP($A131,[1]!Table_Query_from_dpiorsnet5[#All],10,0)</f>
        <v>0.12</v>
      </c>
      <c r="U131" s="10">
        <v>0</v>
      </c>
      <c r="V131" s="10">
        <f>VLOOKUP($A131,[1]!Table_Query_from_dpiorsnet5[#All],12,0)</f>
        <v>6.14</v>
      </c>
      <c r="W131" s="10">
        <f>VLOOKUP($A131,[1]!Table_Query_from_dpiorsnet5[#All],13,0)</f>
        <v>2.91</v>
      </c>
      <c r="X131" s="10">
        <f>VLOOKUP($A131,[1]!Table_Query_from_dpiorsnet5[#All],14,0)+VLOOKUP(A131,[1]!Table_Query_from_dpiorsnet5[[#All],[StateIssuedID]:[SpAssess]],15,0)</f>
        <v>9.43</v>
      </c>
      <c r="Y131" s="10">
        <f>VLOOKUP($A131,[1]!Table_Query_from_dpiorsnet5[#All],16,0)</f>
        <v>0</v>
      </c>
      <c r="Z131" s="10">
        <f t="shared" si="8"/>
        <v>88.050000000000011</v>
      </c>
      <c r="AA131" s="6">
        <v>1484558.21</v>
      </c>
      <c r="AB131" s="6">
        <v>14927.82</v>
      </c>
      <c r="AC131" s="6">
        <v>2437012.0499999998</v>
      </c>
      <c r="AD131" s="6">
        <v>398087.9</v>
      </c>
      <c r="AE131" s="6">
        <v>90000</v>
      </c>
      <c r="AF131" s="6">
        <f t="shared" si="5"/>
        <v>4424585.9800000004</v>
      </c>
      <c r="AG131" s="6">
        <v>2515337.37</v>
      </c>
      <c r="AH131" s="6">
        <v>178640.36</v>
      </c>
      <c r="AI131" s="6">
        <v>205336.58</v>
      </c>
      <c r="AJ131" s="6">
        <v>310093.18</v>
      </c>
      <c r="AK131" s="6">
        <v>369473.8</v>
      </c>
      <c r="AL131" s="6">
        <v>539288.56999999995</v>
      </c>
      <c r="AM131" s="6">
        <v>112565.59</v>
      </c>
      <c r="AN131" s="6">
        <v>0</v>
      </c>
      <c r="AO131" s="6">
        <v>215272.37</v>
      </c>
      <c r="AP131" s="6">
        <v>264539.7</v>
      </c>
      <c r="AQ131" s="6">
        <f t="shared" si="6"/>
        <v>4710547.5200000005</v>
      </c>
      <c r="AR131" s="6">
        <v>912876.75</v>
      </c>
      <c r="AS131" s="10">
        <v>19855.62</v>
      </c>
      <c r="AT131" s="10">
        <v>17358.669999999998</v>
      </c>
      <c r="AU131" s="10">
        <f t="shared" si="9"/>
        <v>474.47980947563644</v>
      </c>
      <c r="AV131" s="11">
        <v>466.98</v>
      </c>
      <c r="AW131" s="12"/>
      <c r="AX131" s="10"/>
    </row>
    <row r="132" spans="1:50" x14ac:dyDescent="0.2">
      <c r="A132" s="14" t="s">
        <v>279</v>
      </c>
      <c r="B132" s="14" t="s">
        <v>467</v>
      </c>
      <c r="C132" s="6">
        <v>1</v>
      </c>
      <c r="D132" s="6">
        <v>46</v>
      </c>
      <c r="E132" s="6">
        <v>96</v>
      </c>
      <c r="F132" s="6">
        <v>617</v>
      </c>
      <c r="G132" s="6">
        <v>212</v>
      </c>
      <c r="H132" s="6">
        <v>492</v>
      </c>
      <c r="I132" s="6">
        <v>1417</v>
      </c>
      <c r="J132" s="6">
        <v>1463</v>
      </c>
      <c r="K132" s="10">
        <v>15.91</v>
      </c>
      <c r="L132" s="10">
        <v>113.85</v>
      </c>
      <c r="M132" s="10">
        <v>756.35</v>
      </c>
      <c r="N132" s="10">
        <v>252.56</v>
      </c>
      <c r="O132" s="10">
        <v>538.08000000000004</v>
      </c>
      <c r="P132" s="10">
        <v>1676.75</v>
      </c>
      <c r="Q132" s="6">
        <f>VLOOKUP($A132,[1]!Table_Query_from_dpiorsnet5[#All],6,0)</f>
        <v>1060157</v>
      </c>
      <c r="R132" s="6">
        <f t="shared" si="7"/>
        <v>748</v>
      </c>
      <c r="S132" s="10">
        <f>VLOOKUP($A132,[1]!Table_Query_from_dpiorsnet5[#All],8,0)</f>
        <v>0</v>
      </c>
      <c r="T132" s="10">
        <f>VLOOKUP($A132,[1]!Table_Query_from_dpiorsnet5[#All],10,0)</f>
        <v>0</v>
      </c>
      <c r="U132" s="10">
        <v>0</v>
      </c>
      <c r="V132" s="10">
        <f>VLOOKUP($A132,[1]!Table_Query_from_dpiorsnet5[#All],12,0)</f>
        <v>0</v>
      </c>
      <c r="W132" s="10">
        <f>VLOOKUP($A132,[1]!Table_Query_from_dpiorsnet5[#All],13,0)</f>
        <v>0</v>
      </c>
      <c r="X132" s="10">
        <f>VLOOKUP($A132,[1]!Table_Query_from_dpiorsnet5[#All],14,0)+VLOOKUP(A132,[1]!Table_Query_from_dpiorsnet5[[#All],[StateIssuedID]:[SpAssess]],15,0)</f>
        <v>0</v>
      </c>
      <c r="Y132" s="10">
        <f>VLOOKUP($A132,[1]!Table_Query_from_dpiorsnet5[#All],16,0)</f>
        <v>0</v>
      </c>
      <c r="Z132" s="10">
        <f t="shared" si="8"/>
        <v>0</v>
      </c>
      <c r="AA132" s="6">
        <v>1799293.11</v>
      </c>
      <c r="AB132" s="6">
        <v>0</v>
      </c>
      <c r="AC132" s="6">
        <v>21011591.760000002</v>
      </c>
      <c r="AD132" s="6">
        <v>26645507.960000001</v>
      </c>
      <c r="AE132" s="6">
        <v>40390.18</v>
      </c>
      <c r="AF132" s="6">
        <f t="shared" si="5"/>
        <v>49496783.009999998</v>
      </c>
      <c r="AG132" s="6">
        <v>18458702.510000002</v>
      </c>
      <c r="AH132" s="6">
        <v>1913247.42</v>
      </c>
      <c r="AI132" s="6">
        <v>6032769.1299999999</v>
      </c>
      <c r="AJ132" s="6">
        <v>1467802.78</v>
      </c>
      <c r="AK132" s="6">
        <v>5581416.6299999999</v>
      </c>
      <c r="AL132" s="6">
        <v>2478124.94</v>
      </c>
      <c r="AM132" s="6">
        <v>3362703.05</v>
      </c>
      <c r="AN132" s="6">
        <v>1108631.69</v>
      </c>
      <c r="AO132" s="6">
        <v>3177353.44</v>
      </c>
      <c r="AP132" s="6">
        <v>2261982.41</v>
      </c>
      <c r="AQ132" s="6">
        <f t="shared" si="6"/>
        <v>45842733.999999985</v>
      </c>
      <c r="AR132" s="6">
        <v>26426414.379999999</v>
      </c>
      <c r="AS132" s="10">
        <v>27340.23</v>
      </c>
      <c r="AT132" s="10">
        <v>21429.59</v>
      </c>
      <c r="AU132" s="10">
        <f t="shared" si="9"/>
        <v>2005.4886238258534</v>
      </c>
      <c r="AV132" s="11">
        <v>72.13</v>
      </c>
      <c r="AW132" s="12"/>
      <c r="AX132" s="10"/>
    </row>
    <row r="133" spans="1:50" x14ac:dyDescent="0.2">
      <c r="A133" s="14" t="s">
        <v>280</v>
      </c>
      <c r="B133" s="14" t="s">
        <v>468</v>
      </c>
      <c r="C133" s="6">
        <v>1</v>
      </c>
      <c r="D133" s="6">
        <v>8</v>
      </c>
      <c r="E133" s="6">
        <v>6</v>
      </c>
      <c r="F133" s="6">
        <v>55</v>
      </c>
      <c r="G133" s="6">
        <v>18</v>
      </c>
      <c r="H133" s="6">
        <v>42</v>
      </c>
      <c r="I133" s="6">
        <v>121</v>
      </c>
      <c r="J133" s="6">
        <v>129</v>
      </c>
      <c r="K133" s="10">
        <v>0</v>
      </c>
      <c r="L133" s="10">
        <v>9.33</v>
      </c>
      <c r="M133" s="10">
        <v>45.87</v>
      </c>
      <c r="N133" s="10">
        <v>16.09</v>
      </c>
      <c r="O133" s="10">
        <v>49.55</v>
      </c>
      <c r="P133" s="10">
        <v>120.83999999999999</v>
      </c>
      <c r="Q133" s="6">
        <f>VLOOKUP($A133,[1]!Table_Query_from_dpiorsnet5[#All],6,0)</f>
        <v>7516252</v>
      </c>
      <c r="R133" s="6">
        <f t="shared" si="7"/>
        <v>62118</v>
      </c>
      <c r="S133" s="10">
        <f>VLOOKUP($A133,[1]!Table_Query_from_dpiorsnet5[#All],8,0)</f>
        <v>70</v>
      </c>
      <c r="T133" s="10">
        <f>VLOOKUP($A133,[1]!Table_Query_from_dpiorsnet5[#All],10,0)</f>
        <v>0.53</v>
      </c>
      <c r="U133" s="10">
        <v>0</v>
      </c>
      <c r="V133" s="10">
        <f>VLOOKUP($A133,[1]!Table_Query_from_dpiorsnet5[#All],12,0)</f>
        <v>12</v>
      </c>
      <c r="W133" s="10">
        <f>VLOOKUP($A133,[1]!Table_Query_from_dpiorsnet5[#All],13,0)</f>
        <v>3</v>
      </c>
      <c r="X133" s="10">
        <f>VLOOKUP($A133,[1]!Table_Query_from_dpiorsnet5[#All],14,0)+VLOOKUP(A133,[1]!Table_Query_from_dpiorsnet5[[#All],[StateIssuedID]:[SpAssess]],15,0)</f>
        <v>20</v>
      </c>
      <c r="Y133" s="10">
        <f>VLOOKUP($A133,[1]!Table_Query_from_dpiorsnet5[#All],16,0)</f>
        <v>0</v>
      </c>
      <c r="Z133" s="10">
        <f t="shared" si="8"/>
        <v>105.53</v>
      </c>
      <c r="AA133" s="6">
        <v>743853.64</v>
      </c>
      <c r="AB133" s="6">
        <v>0</v>
      </c>
      <c r="AC133" s="6">
        <v>2026033.22</v>
      </c>
      <c r="AD133" s="6">
        <v>302433.56</v>
      </c>
      <c r="AE133" s="6">
        <v>241510</v>
      </c>
      <c r="AF133" s="6">
        <f t="shared" si="5"/>
        <v>3313830.42</v>
      </c>
      <c r="AG133" s="6">
        <v>1521241.86</v>
      </c>
      <c r="AH133" s="6">
        <v>121747.42</v>
      </c>
      <c r="AI133" s="6">
        <v>117335.17</v>
      </c>
      <c r="AJ133" s="6">
        <v>190215.41</v>
      </c>
      <c r="AK133" s="6">
        <v>363870.14</v>
      </c>
      <c r="AL133" s="6">
        <v>213497.69</v>
      </c>
      <c r="AM133" s="6">
        <v>295454.92</v>
      </c>
      <c r="AN133" s="6">
        <v>0</v>
      </c>
      <c r="AO133" s="6">
        <v>160428.19</v>
      </c>
      <c r="AP133" s="6">
        <v>141428.35999999999</v>
      </c>
      <c r="AQ133" s="6">
        <f t="shared" si="6"/>
        <v>3125219.1599999997</v>
      </c>
      <c r="AR133" s="6">
        <v>1470480.5</v>
      </c>
      <c r="AS133" s="10">
        <v>25862.46</v>
      </c>
      <c r="AT133" s="10">
        <v>20919.46</v>
      </c>
      <c r="AU133" s="10">
        <f t="shared" si="9"/>
        <v>2445.0092684541542</v>
      </c>
      <c r="AV133" s="11">
        <v>321.77</v>
      </c>
      <c r="AW133" s="12"/>
      <c r="AX133" s="10"/>
    </row>
    <row r="134" spans="1:50" x14ac:dyDescent="0.2">
      <c r="A134" s="14" t="s">
        <v>281</v>
      </c>
      <c r="B134" s="14" t="s">
        <v>469</v>
      </c>
      <c r="C134" s="6">
        <v>1</v>
      </c>
      <c r="D134" s="6">
        <v>1</v>
      </c>
      <c r="E134" s="6">
        <v>13</v>
      </c>
      <c r="F134" s="6">
        <v>106</v>
      </c>
      <c r="G134" s="6">
        <v>37</v>
      </c>
      <c r="H134" s="6">
        <v>55</v>
      </c>
      <c r="I134" s="6">
        <v>211</v>
      </c>
      <c r="J134" s="6">
        <v>212</v>
      </c>
      <c r="K134" s="10">
        <v>0</v>
      </c>
      <c r="L134" s="10">
        <v>21</v>
      </c>
      <c r="M134" s="10">
        <v>101.32</v>
      </c>
      <c r="N134" s="10">
        <v>37.22</v>
      </c>
      <c r="O134" s="10">
        <v>52</v>
      </c>
      <c r="P134" s="10">
        <v>211.54</v>
      </c>
      <c r="Q134" s="6">
        <f>VLOOKUP($A134,[1]!Table_Query_from_dpiorsnet5[#All],6,0)</f>
        <v>9969629</v>
      </c>
      <c r="R134" s="6">
        <f t="shared" si="7"/>
        <v>47249</v>
      </c>
      <c r="S134" s="10">
        <f>VLOOKUP($A134,[1]!Table_Query_from_dpiorsnet5[#All],8,0)</f>
        <v>65.709999999999994</v>
      </c>
      <c r="T134" s="10">
        <f>VLOOKUP($A134,[1]!Table_Query_from_dpiorsnet5[#All],10,0)</f>
        <v>0</v>
      </c>
      <c r="U134" s="10">
        <v>0</v>
      </c>
      <c r="V134" s="10">
        <f>VLOOKUP($A134,[1]!Table_Query_from_dpiorsnet5[#All],12,0)</f>
        <v>11.6</v>
      </c>
      <c r="W134" s="10">
        <f>VLOOKUP($A134,[1]!Table_Query_from_dpiorsnet5[#All],13,0)</f>
        <v>2.9</v>
      </c>
      <c r="X134" s="10">
        <f>VLOOKUP($A134,[1]!Table_Query_from_dpiorsnet5[#All],14,0)+VLOOKUP(A134,[1]!Table_Query_from_dpiorsnet5[[#All],[StateIssuedID]:[SpAssess]],15,0)</f>
        <v>19.329999999999998</v>
      </c>
      <c r="Y134" s="10">
        <f>VLOOKUP($A134,[1]!Table_Query_from_dpiorsnet5[#All],16,0)</f>
        <v>0</v>
      </c>
      <c r="Z134" s="10">
        <f t="shared" si="8"/>
        <v>99.539999999999992</v>
      </c>
      <c r="AA134" s="6">
        <v>772562.1</v>
      </c>
      <c r="AB134" s="6">
        <v>0</v>
      </c>
      <c r="AC134" s="6">
        <v>2865648.5</v>
      </c>
      <c r="AD134" s="6">
        <v>228272.05</v>
      </c>
      <c r="AE134" s="6">
        <v>-40000</v>
      </c>
      <c r="AF134" s="6">
        <f t="shared" si="5"/>
        <v>3826482.65</v>
      </c>
      <c r="AG134" s="6">
        <v>2232770.66</v>
      </c>
      <c r="AH134" s="6">
        <v>169208.49</v>
      </c>
      <c r="AI134" s="6">
        <v>499830.83</v>
      </c>
      <c r="AJ134" s="6">
        <v>247047.46</v>
      </c>
      <c r="AK134" s="6">
        <v>452027.23</v>
      </c>
      <c r="AL134" s="6">
        <v>281320.53000000003</v>
      </c>
      <c r="AM134" s="6">
        <v>163073.92000000001</v>
      </c>
      <c r="AN134" s="6">
        <v>0</v>
      </c>
      <c r="AO134" s="6">
        <v>136288.57999999999</v>
      </c>
      <c r="AP134" s="6">
        <v>245385.68</v>
      </c>
      <c r="AQ134" s="6">
        <f t="shared" si="6"/>
        <v>4426953.38</v>
      </c>
      <c r="AR134" s="6">
        <v>-155349.32</v>
      </c>
      <c r="AS134" s="10">
        <v>20927.259999999998</v>
      </c>
      <c r="AT134" s="10">
        <v>18352.11</v>
      </c>
      <c r="AU134" s="10">
        <f t="shared" si="9"/>
        <v>770.88928807790501</v>
      </c>
      <c r="AV134" s="11">
        <v>193.12</v>
      </c>
      <c r="AW134" s="12"/>
      <c r="AX134" s="10"/>
    </row>
    <row r="135" spans="1:50" x14ac:dyDescent="0.2">
      <c r="A135" s="14" t="s">
        <v>282</v>
      </c>
      <c r="B135" s="14" t="s">
        <v>470</v>
      </c>
      <c r="C135" s="6">
        <v>1</v>
      </c>
      <c r="D135" s="6">
        <v>16</v>
      </c>
      <c r="E135" s="6">
        <v>8</v>
      </c>
      <c r="F135" s="6">
        <v>68</v>
      </c>
      <c r="G135" s="6">
        <v>24</v>
      </c>
      <c r="H135" s="6">
        <v>67</v>
      </c>
      <c r="I135" s="6">
        <v>167</v>
      </c>
      <c r="J135" s="6">
        <v>183</v>
      </c>
      <c r="K135" s="10">
        <v>0</v>
      </c>
      <c r="L135" s="10">
        <v>14.59</v>
      </c>
      <c r="M135" s="10">
        <v>71.38</v>
      </c>
      <c r="N135" s="10">
        <v>31.36</v>
      </c>
      <c r="O135" s="10">
        <v>65.41</v>
      </c>
      <c r="P135" s="10">
        <v>182.74</v>
      </c>
      <c r="Q135" s="6">
        <f>VLOOKUP($A135,[1]!Table_Query_from_dpiorsnet5[#All],6,0)</f>
        <v>9554208</v>
      </c>
      <c r="R135" s="6">
        <f t="shared" si="7"/>
        <v>57211</v>
      </c>
      <c r="S135" s="10">
        <f>VLOOKUP($A135,[1]!Table_Query_from_dpiorsnet5[#All],8,0)</f>
        <v>66.38</v>
      </c>
      <c r="T135" s="10">
        <f>VLOOKUP($A135,[1]!Table_Query_from_dpiorsnet5[#All],10,0)</f>
        <v>6.35</v>
      </c>
      <c r="U135" s="10">
        <v>0</v>
      </c>
      <c r="V135" s="10">
        <f>VLOOKUP($A135,[1]!Table_Query_from_dpiorsnet5[#All],12,0)</f>
        <v>10.88</v>
      </c>
      <c r="W135" s="10">
        <f>VLOOKUP($A135,[1]!Table_Query_from_dpiorsnet5[#All],13,0)</f>
        <v>2.71</v>
      </c>
      <c r="X135" s="10">
        <f>VLOOKUP($A135,[1]!Table_Query_from_dpiorsnet5[#All],14,0)+VLOOKUP(A135,[1]!Table_Query_from_dpiorsnet5[[#All],[StateIssuedID]:[SpAssess]],15,0)</f>
        <v>9.84</v>
      </c>
      <c r="Y135" s="10">
        <f>VLOOKUP($A135,[1]!Table_Query_from_dpiorsnet5[#All],16,0)</f>
        <v>0</v>
      </c>
      <c r="Z135" s="10">
        <f t="shared" si="8"/>
        <v>96.159999999999982</v>
      </c>
      <c r="AA135" s="6">
        <v>849653.72</v>
      </c>
      <c r="AB135" s="6">
        <v>0</v>
      </c>
      <c r="AC135" s="6">
        <v>2593003.37</v>
      </c>
      <c r="AD135" s="6">
        <v>314310.25</v>
      </c>
      <c r="AE135" s="6">
        <v>23200</v>
      </c>
      <c r="AF135" s="6">
        <f t="shared" ref="AF135:AF176" si="10">SUM(AA135:AE135)</f>
        <v>3780167.34</v>
      </c>
      <c r="AG135" s="6">
        <v>1645273.52</v>
      </c>
      <c r="AH135" s="6">
        <v>83175.13</v>
      </c>
      <c r="AI135" s="6">
        <v>467790.71</v>
      </c>
      <c r="AJ135" s="6">
        <v>295450.05</v>
      </c>
      <c r="AK135" s="6">
        <v>426984.61</v>
      </c>
      <c r="AL135" s="6">
        <v>378642.14</v>
      </c>
      <c r="AM135" s="6">
        <v>128499.79</v>
      </c>
      <c r="AN135" s="6">
        <v>0</v>
      </c>
      <c r="AO135" s="6">
        <v>130640.93</v>
      </c>
      <c r="AP135" s="6">
        <v>161135.47</v>
      </c>
      <c r="AQ135" s="6">
        <f t="shared" ref="AQ135:AQ176" si="11">SUM(AG135:AP135)</f>
        <v>3717592.35</v>
      </c>
      <c r="AR135" s="6">
        <v>1170899.95</v>
      </c>
      <c r="AS135" s="10">
        <v>20343.62</v>
      </c>
      <c r="AT135" s="10">
        <v>18043.759999999998</v>
      </c>
      <c r="AU135" s="10">
        <f t="shared" si="9"/>
        <v>703.18370362263317</v>
      </c>
      <c r="AV135" s="11">
        <v>117</v>
      </c>
      <c r="AW135" s="12"/>
      <c r="AX135" s="10"/>
    </row>
    <row r="136" spans="1:50" x14ac:dyDescent="0.2">
      <c r="A136" s="14" t="s">
        <v>283</v>
      </c>
      <c r="B136" s="14" t="s">
        <v>471</v>
      </c>
      <c r="C136" s="6">
        <v>1</v>
      </c>
      <c r="D136" s="6">
        <v>11</v>
      </c>
      <c r="E136" s="6">
        <v>14</v>
      </c>
      <c r="F136" s="6">
        <v>77</v>
      </c>
      <c r="G136" s="6">
        <v>32</v>
      </c>
      <c r="H136" s="6">
        <v>51</v>
      </c>
      <c r="I136" s="6">
        <v>174</v>
      </c>
      <c r="J136" s="6">
        <v>185</v>
      </c>
      <c r="K136" s="10">
        <v>0</v>
      </c>
      <c r="L136" s="10">
        <v>11.88</v>
      </c>
      <c r="M136" s="10">
        <v>87.66</v>
      </c>
      <c r="N136" s="10">
        <v>31.73</v>
      </c>
      <c r="O136" s="10">
        <v>48</v>
      </c>
      <c r="P136" s="10">
        <v>179.26999999999998</v>
      </c>
      <c r="Q136" s="6">
        <f>VLOOKUP($A136,[1]!Table_Query_from_dpiorsnet5[#All],6,0)</f>
        <v>20717429</v>
      </c>
      <c r="R136" s="6">
        <f t="shared" ref="R136:R177" si="12">ROUND(Q136/I136,0)</f>
        <v>119066</v>
      </c>
      <c r="S136" s="10">
        <f>VLOOKUP($A136,[1]!Table_Query_from_dpiorsnet5[#All],8,0)</f>
        <v>69.240000000000009</v>
      </c>
      <c r="T136" s="10">
        <f>VLOOKUP($A136,[1]!Table_Query_from_dpiorsnet5[#All],10,0)</f>
        <v>4.95</v>
      </c>
      <c r="U136" s="10">
        <v>0</v>
      </c>
      <c r="V136" s="10">
        <f>VLOOKUP($A136,[1]!Table_Query_from_dpiorsnet5[#All],12,0)</f>
        <v>11.87</v>
      </c>
      <c r="W136" s="10">
        <f>VLOOKUP($A136,[1]!Table_Query_from_dpiorsnet5[#All],13,0)</f>
        <v>2.97</v>
      </c>
      <c r="X136" s="10">
        <f>VLOOKUP($A136,[1]!Table_Query_from_dpiorsnet5[#All],14,0)+VLOOKUP(A136,[1]!Table_Query_from_dpiorsnet5[[#All],[StateIssuedID]:[SpAssess]],15,0)</f>
        <v>0</v>
      </c>
      <c r="Y136" s="10">
        <f>VLOOKUP($A136,[1]!Table_Query_from_dpiorsnet5[#All],16,0)</f>
        <v>0</v>
      </c>
      <c r="Z136" s="10">
        <f t="shared" ref="Z136:Z176" si="13">SUM(S136:Y136)</f>
        <v>89.030000000000015</v>
      </c>
      <c r="AA136" s="6">
        <v>1689146.8</v>
      </c>
      <c r="AB136" s="6">
        <v>0</v>
      </c>
      <c r="AC136" s="6">
        <v>2426484.39</v>
      </c>
      <c r="AD136" s="6">
        <v>92054.06</v>
      </c>
      <c r="AE136" s="6">
        <v>723776.78</v>
      </c>
      <c r="AF136" s="6">
        <f t="shared" si="10"/>
        <v>4931462.03</v>
      </c>
      <c r="AG136" s="6">
        <v>1607017</v>
      </c>
      <c r="AH136" s="6">
        <v>524155.93</v>
      </c>
      <c r="AI136" s="6">
        <v>105214.05</v>
      </c>
      <c r="AJ136" s="6">
        <v>285589.32</v>
      </c>
      <c r="AK136" s="6">
        <v>682130.65</v>
      </c>
      <c r="AL136" s="6">
        <v>1107381.97</v>
      </c>
      <c r="AM136" s="6">
        <v>214231.83</v>
      </c>
      <c r="AN136" s="6">
        <v>0</v>
      </c>
      <c r="AO136" s="6">
        <v>232252.31</v>
      </c>
      <c r="AP136" s="6">
        <v>281425.65999999997</v>
      </c>
      <c r="AQ136" s="6">
        <f t="shared" si="11"/>
        <v>5039398.72</v>
      </c>
      <c r="AR136" s="6">
        <v>1034883.23</v>
      </c>
      <c r="AS136" s="10">
        <v>28110.66</v>
      </c>
      <c r="AT136" s="10">
        <v>24050.25</v>
      </c>
      <c r="AU136" s="10">
        <f t="shared" ref="AU136:AU177" si="14">AM136/P136</f>
        <v>1195.0233167847382</v>
      </c>
      <c r="AV136" s="11">
        <v>476.39</v>
      </c>
      <c r="AW136" s="12"/>
      <c r="AX136" s="10"/>
    </row>
    <row r="137" spans="1:50" x14ac:dyDescent="0.2">
      <c r="A137" s="14" t="s">
        <v>514</v>
      </c>
      <c r="B137" s="14" t="s">
        <v>515</v>
      </c>
      <c r="C137" s="6">
        <v>1</v>
      </c>
      <c r="D137" s="6">
        <v>11</v>
      </c>
      <c r="E137" s="6">
        <v>8</v>
      </c>
      <c r="F137" s="6">
        <v>47</v>
      </c>
      <c r="G137" s="6">
        <v>21</v>
      </c>
      <c r="H137" s="6">
        <v>25</v>
      </c>
      <c r="I137" s="6">
        <v>101</v>
      </c>
      <c r="J137" s="6">
        <v>112</v>
      </c>
      <c r="K137" s="10">
        <v>0</v>
      </c>
      <c r="L137" s="10">
        <v>7.12</v>
      </c>
      <c r="M137" s="10">
        <v>47.45</v>
      </c>
      <c r="N137" s="10">
        <v>11.3</v>
      </c>
      <c r="O137" s="10">
        <v>28.18</v>
      </c>
      <c r="P137" s="10">
        <v>94.050000000000011</v>
      </c>
      <c r="Q137" s="6">
        <f>VLOOKUP($A137,[1]!Table_Query_from_dpiorsnet5[#All],6,0)</f>
        <v>11198787</v>
      </c>
      <c r="R137" s="6">
        <f t="shared" si="12"/>
        <v>110879</v>
      </c>
      <c r="S137" s="10">
        <f>VLOOKUP($A137,[1]!Table_Query_from_dpiorsnet5[#All],8,0)</f>
        <v>59.97</v>
      </c>
      <c r="T137" s="10">
        <f>VLOOKUP($A137,[1]!Table_Query_from_dpiorsnet5[#All],10,0)</f>
        <v>0</v>
      </c>
      <c r="U137" s="10">
        <v>0</v>
      </c>
      <c r="V137" s="10">
        <f>VLOOKUP($A137,[1]!Table_Query_from_dpiorsnet5[#All],12,0)</f>
        <v>3</v>
      </c>
      <c r="W137" s="10">
        <f>VLOOKUP($A137,[1]!Table_Query_from_dpiorsnet5[#All],13,0)</f>
        <v>3</v>
      </c>
      <c r="X137" s="10">
        <f>VLOOKUP($A137,[1]!Table_Query_from_dpiorsnet5[#All],14,0)+VLOOKUP(A137,[1]!Table_Query_from_dpiorsnet5[[#All],[StateIssuedID]:[SpAssess]],15,0)</f>
        <v>10</v>
      </c>
      <c r="Y137" s="10">
        <f>VLOOKUP($A137,[1]!Table_Query_from_dpiorsnet5[#All],16,0)</f>
        <v>0</v>
      </c>
      <c r="Z137" s="10">
        <f t="shared" si="13"/>
        <v>75.97</v>
      </c>
      <c r="AA137" s="6">
        <v>720780.72</v>
      </c>
      <c r="AB137" s="6">
        <v>0</v>
      </c>
      <c r="AC137" s="6">
        <v>1632521.65</v>
      </c>
      <c r="AD137" s="6">
        <v>565019.34</v>
      </c>
      <c r="AE137" s="6">
        <v>36060.14</v>
      </c>
      <c r="AF137" s="6">
        <f t="shared" si="10"/>
        <v>2954381.85</v>
      </c>
      <c r="AG137" s="6">
        <v>1368725.91</v>
      </c>
      <c r="AH137" s="6">
        <v>0</v>
      </c>
      <c r="AI137" s="6">
        <v>304833.83</v>
      </c>
      <c r="AJ137" s="6">
        <v>187876.37</v>
      </c>
      <c r="AK137" s="6">
        <v>265412.52</v>
      </c>
      <c r="AL137" s="6">
        <v>228559.59</v>
      </c>
      <c r="AM137" s="6">
        <v>132536.32000000001</v>
      </c>
      <c r="AN137" s="6">
        <v>0</v>
      </c>
      <c r="AO137" s="6">
        <v>135724.96</v>
      </c>
      <c r="AP137" s="6">
        <v>42870.87</v>
      </c>
      <c r="AQ137" s="6">
        <f t="shared" si="11"/>
        <v>2666540.3699999996</v>
      </c>
      <c r="AR137" s="6">
        <v>635078.26</v>
      </c>
      <c r="AS137" s="10">
        <v>28352.37</v>
      </c>
      <c r="AT137" s="10">
        <v>25044.21</v>
      </c>
      <c r="AU137" s="10">
        <f t="shared" si="14"/>
        <v>1409.2112706007442</v>
      </c>
      <c r="AV137" s="11">
        <v>693</v>
      </c>
      <c r="AW137" s="12"/>
      <c r="AX137" s="10"/>
    </row>
    <row r="138" spans="1:50" x14ac:dyDescent="0.2">
      <c r="A138" s="14" t="s">
        <v>284</v>
      </c>
      <c r="B138" s="14" t="s">
        <v>472</v>
      </c>
      <c r="C138" s="6">
        <v>1</v>
      </c>
      <c r="D138" s="6">
        <v>12</v>
      </c>
      <c r="E138" s="6">
        <v>10</v>
      </c>
      <c r="F138" s="6">
        <v>106</v>
      </c>
      <c r="G138" s="6">
        <v>23</v>
      </c>
      <c r="H138" s="6">
        <v>40</v>
      </c>
      <c r="I138" s="6">
        <v>179</v>
      </c>
      <c r="J138" s="6">
        <v>191</v>
      </c>
      <c r="K138" s="10">
        <v>0</v>
      </c>
      <c r="L138" s="10">
        <v>29.17</v>
      </c>
      <c r="M138" s="10">
        <v>93.26</v>
      </c>
      <c r="N138" s="10">
        <v>21.01</v>
      </c>
      <c r="O138" s="10">
        <v>51.04</v>
      </c>
      <c r="P138" s="10">
        <v>194.48</v>
      </c>
      <c r="Q138" s="6">
        <f>VLOOKUP($A138,[1]!Table_Query_from_dpiorsnet5[#All],6,0)</f>
        <v>2757400</v>
      </c>
      <c r="R138" s="6">
        <f t="shared" si="12"/>
        <v>15404</v>
      </c>
      <c r="S138" s="10">
        <f>VLOOKUP($A138,[1]!Table_Query_from_dpiorsnet5[#All],8,0)</f>
        <v>60</v>
      </c>
      <c r="T138" s="10">
        <f>VLOOKUP($A138,[1]!Table_Query_from_dpiorsnet5[#All],10,0)</f>
        <v>0</v>
      </c>
      <c r="U138" s="10">
        <v>0</v>
      </c>
      <c r="V138" s="10">
        <f>VLOOKUP($A138,[1]!Table_Query_from_dpiorsnet5[#All],12,0)</f>
        <v>6</v>
      </c>
      <c r="W138" s="10">
        <f>VLOOKUP($A138,[1]!Table_Query_from_dpiorsnet5[#All],13,0)</f>
        <v>0</v>
      </c>
      <c r="X138" s="10">
        <f>VLOOKUP($A138,[1]!Table_Query_from_dpiorsnet5[#All],14,0)+VLOOKUP(A138,[1]!Table_Query_from_dpiorsnet5[[#All],[StateIssuedID]:[SpAssess]],15,0)</f>
        <v>0</v>
      </c>
      <c r="Y138" s="10">
        <f>VLOOKUP($A138,[1]!Table_Query_from_dpiorsnet5[#All],16,0)</f>
        <v>0</v>
      </c>
      <c r="Z138" s="10">
        <f t="shared" si="13"/>
        <v>66</v>
      </c>
      <c r="AA138" s="6">
        <v>340863.16</v>
      </c>
      <c r="AB138" s="6">
        <v>0</v>
      </c>
      <c r="AC138" s="6">
        <v>3410114.55</v>
      </c>
      <c r="AD138" s="6">
        <v>3715693.17</v>
      </c>
      <c r="AE138" s="6">
        <v>0</v>
      </c>
      <c r="AF138" s="6">
        <f t="shared" si="10"/>
        <v>7466670.8799999999</v>
      </c>
      <c r="AG138" s="6">
        <v>2481205.52</v>
      </c>
      <c r="AH138" s="6">
        <v>204567.26</v>
      </c>
      <c r="AI138" s="6">
        <v>854898.39</v>
      </c>
      <c r="AJ138" s="6">
        <v>506359.31</v>
      </c>
      <c r="AK138" s="6">
        <v>774383.14</v>
      </c>
      <c r="AL138" s="6">
        <v>667462.26</v>
      </c>
      <c r="AM138" s="6">
        <v>456032.15</v>
      </c>
      <c r="AN138" s="6">
        <v>264122.53999999998</v>
      </c>
      <c r="AO138" s="6">
        <v>92182.56</v>
      </c>
      <c r="AP138" s="6">
        <v>448787.13</v>
      </c>
      <c r="AQ138" s="6">
        <f t="shared" si="11"/>
        <v>6750000.2599999998</v>
      </c>
      <c r="AR138" s="6">
        <v>4401491.13</v>
      </c>
      <c r="AS138" s="10">
        <v>34707.94</v>
      </c>
      <c r="AT138" s="10">
        <v>28223.34</v>
      </c>
      <c r="AU138" s="10">
        <f t="shared" si="14"/>
        <v>2344.8794220485402</v>
      </c>
      <c r="AV138" s="11">
        <v>314.75</v>
      </c>
      <c r="AW138" s="12"/>
      <c r="AX138" s="10"/>
    </row>
    <row r="139" spans="1:50" x14ac:dyDescent="0.2">
      <c r="A139" s="14" t="s">
        <v>285</v>
      </c>
      <c r="B139" s="14" t="s">
        <v>473</v>
      </c>
      <c r="C139" s="6">
        <v>2</v>
      </c>
      <c r="D139" s="6">
        <v>0</v>
      </c>
      <c r="E139" s="6">
        <v>0</v>
      </c>
      <c r="F139" s="6">
        <v>20</v>
      </c>
      <c r="G139" s="6">
        <v>64</v>
      </c>
      <c r="H139" s="6">
        <v>0</v>
      </c>
      <c r="I139" s="6">
        <v>84</v>
      </c>
      <c r="J139" s="6">
        <v>84</v>
      </c>
      <c r="K139" s="10">
        <v>6</v>
      </c>
      <c r="L139" s="10">
        <v>0</v>
      </c>
      <c r="M139" s="10">
        <v>26.55</v>
      </c>
      <c r="N139" s="10">
        <v>48.36</v>
      </c>
      <c r="O139" s="10">
        <v>0</v>
      </c>
      <c r="P139" s="10">
        <v>80.91</v>
      </c>
      <c r="Q139" s="6">
        <f>VLOOKUP($A139,[1]!Table_Query_from_dpiorsnet5[#All],6,0)</f>
        <v>1380963</v>
      </c>
      <c r="R139" s="6">
        <f t="shared" si="12"/>
        <v>16440</v>
      </c>
      <c r="S139" s="10">
        <f>VLOOKUP($A139,[1]!Table_Query_from_dpiorsnet5[#All],8,0)</f>
        <v>66.36</v>
      </c>
      <c r="T139" s="10">
        <f>VLOOKUP($A139,[1]!Table_Query_from_dpiorsnet5[#All],10,0)</f>
        <v>0</v>
      </c>
      <c r="U139" s="10">
        <v>0</v>
      </c>
      <c r="V139" s="10">
        <f>VLOOKUP($A139,[1]!Table_Query_from_dpiorsnet5[#All],12,0)</f>
        <v>0</v>
      </c>
      <c r="W139" s="10">
        <f>VLOOKUP($A139,[1]!Table_Query_from_dpiorsnet5[#All],13,0)</f>
        <v>0</v>
      </c>
      <c r="X139" s="10">
        <f>VLOOKUP($A139,[1]!Table_Query_from_dpiorsnet5[#All],14,0)+VLOOKUP(A139,[1]!Table_Query_from_dpiorsnet5[[#All],[StateIssuedID]:[SpAssess]],15,0)</f>
        <v>0</v>
      </c>
      <c r="Y139" s="10">
        <f>VLOOKUP($A139,[1]!Table_Query_from_dpiorsnet5[#All],16,0)</f>
        <v>0</v>
      </c>
      <c r="Z139" s="10">
        <f t="shared" si="13"/>
        <v>66.36</v>
      </c>
      <c r="AA139" s="6">
        <v>268080.92</v>
      </c>
      <c r="AB139" s="6">
        <v>0</v>
      </c>
      <c r="AC139" s="6">
        <v>1515777.39</v>
      </c>
      <c r="AD139" s="6">
        <v>2768926.84</v>
      </c>
      <c r="AE139" s="6">
        <v>54263.17</v>
      </c>
      <c r="AF139" s="6">
        <f t="shared" si="10"/>
        <v>4607048.3199999994</v>
      </c>
      <c r="AG139" s="6">
        <v>1273072.28</v>
      </c>
      <c r="AH139" s="6">
        <v>170079.84</v>
      </c>
      <c r="AI139" s="6">
        <v>762147.54</v>
      </c>
      <c r="AJ139" s="6">
        <v>213222.09</v>
      </c>
      <c r="AK139" s="6">
        <v>508324.11</v>
      </c>
      <c r="AL139" s="6">
        <v>733697.23</v>
      </c>
      <c r="AM139" s="6">
        <v>101555.34</v>
      </c>
      <c r="AN139" s="6">
        <v>0</v>
      </c>
      <c r="AO139" s="6">
        <v>103980.17</v>
      </c>
      <c r="AP139" s="6">
        <v>262013.08</v>
      </c>
      <c r="AQ139" s="6">
        <f t="shared" si="11"/>
        <v>4128091.6799999997</v>
      </c>
      <c r="AR139" s="6">
        <v>1696690.85</v>
      </c>
      <c r="AS139" s="10">
        <v>51020.78</v>
      </c>
      <c r="AT139" s="10">
        <v>45242.16</v>
      </c>
      <c r="AU139" s="10">
        <f t="shared" si="14"/>
        <v>1255.1642565813868</v>
      </c>
      <c r="AV139" s="11">
        <v>338</v>
      </c>
      <c r="AW139" s="12"/>
      <c r="AX139" s="10"/>
    </row>
    <row r="140" spans="1:50" x14ac:dyDescent="0.2">
      <c r="A140" s="14" t="s">
        <v>286</v>
      </c>
      <c r="B140" s="14" t="s">
        <v>474</v>
      </c>
      <c r="C140" s="6">
        <v>1</v>
      </c>
      <c r="D140" s="6">
        <v>3</v>
      </c>
      <c r="E140" s="6">
        <v>10</v>
      </c>
      <c r="F140" s="6">
        <v>31</v>
      </c>
      <c r="G140" s="6">
        <v>11</v>
      </c>
      <c r="H140" s="6">
        <v>16</v>
      </c>
      <c r="I140" s="6">
        <v>68</v>
      </c>
      <c r="J140" s="6">
        <v>71</v>
      </c>
      <c r="K140" s="10">
        <v>0</v>
      </c>
      <c r="L140" s="10">
        <v>10.85</v>
      </c>
      <c r="M140" s="10">
        <v>28.85</v>
      </c>
      <c r="N140" s="10">
        <v>9.91</v>
      </c>
      <c r="O140" s="10">
        <v>18.690000000000001</v>
      </c>
      <c r="P140" s="10">
        <v>68.3</v>
      </c>
      <c r="Q140" s="6">
        <f>VLOOKUP($A140,[1]!Table_Query_from_dpiorsnet5[#All],6,0)</f>
        <v>3956990</v>
      </c>
      <c r="R140" s="6">
        <f t="shared" si="12"/>
        <v>58191</v>
      </c>
      <c r="S140" s="10">
        <f>VLOOKUP($A140,[1]!Table_Query_from_dpiorsnet5[#All],8,0)</f>
        <v>54.66</v>
      </c>
      <c r="T140" s="10">
        <f>VLOOKUP($A140,[1]!Table_Query_from_dpiorsnet5[#All],10,0)</f>
        <v>0</v>
      </c>
      <c r="U140" s="10">
        <v>0</v>
      </c>
      <c r="V140" s="10">
        <f>VLOOKUP($A140,[1]!Table_Query_from_dpiorsnet5[#All],12,0)</f>
        <v>0</v>
      </c>
      <c r="W140" s="10">
        <f>VLOOKUP($A140,[1]!Table_Query_from_dpiorsnet5[#All],13,0)</f>
        <v>0</v>
      </c>
      <c r="X140" s="10">
        <f>VLOOKUP($A140,[1]!Table_Query_from_dpiorsnet5[#All],14,0)+VLOOKUP(A140,[1]!Table_Query_from_dpiorsnet5[[#All],[StateIssuedID]:[SpAssess]],15,0)</f>
        <v>6.32</v>
      </c>
      <c r="Y140" s="10">
        <f>VLOOKUP($A140,[1]!Table_Query_from_dpiorsnet5[#All],16,0)</f>
        <v>0</v>
      </c>
      <c r="Z140" s="10">
        <f t="shared" si="13"/>
        <v>60.98</v>
      </c>
      <c r="AA140" s="6">
        <v>312725.42</v>
      </c>
      <c r="AB140" s="6">
        <v>0</v>
      </c>
      <c r="AC140" s="6">
        <v>1420441.9</v>
      </c>
      <c r="AD140" s="6">
        <v>3700287</v>
      </c>
      <c r="AE140" s="6">
        <v>0</v>
      </c>
      <c r="AF140" s="6">
        <f t="shared" si="10"/>
        <v>5433454.3200000003</v>
      </c>
      <c r="AG140" s="6">
        <v>1392439.39</v>
      </c>
      <c r="AH140" s="6">
        <v>84359.83</v>
      </c>
      <c r="AI140" s="6">
        <v>270612.52</v>
      </c>
      <c r="AJ140" s="6">
        <v>127862.36</v>
      </c>
      <c r="AK140" s="6">
        <v>317480.2</v>
      </c>
      <c r="AL140" s="6">
        <v>429958.97</v>
      </c>
      <c r="AM140" s="6">
        <v>145927.66</v>
      </c>
      <c r="AN140" s="6">
        <v>2787779.69</v>
      </c>
      <c r="AO140" s="6">
        <v>9071.25</v>
      </c>
      <c r="AP140" s="6">
        <v>137648.25</v>
      </c>
      <c r="AQ140" s="6">
        <f t="shared" si="11"/>
        <v>5703140.120000001</v>
      </c>
      <c r="AR140" s="6">
        <v>2766219.5</v>
      </c>
      <c r="AS140" s="10">
        <v>83501.320000000007</v>
      </c>
      <c r="AT140" s="10">
        <v>38399.9</v>
      </c>
      <c r="AU140" s="10">
        <f t="shared" si="14"/>
        <v>2136.5689604685213</v>
      </c>
      <c r="AV140" s="11">
        <v>294.5</v>
      </c>
      <c r="AW140" s="12"/>
      <c r="AX140" s="10"/>
    </row>
    <row r="141" spans="1:50" x14ac:dyDescent="0.2">
      <c r="A141" s="14" t="s">
        <v>287</v>
      </c>
      <c r="B141" s="14" t="s">
        <v>475</v>
      </c>
      <c r="C141" s="6">
        <v>2</v>
      </c>
      <c r="D141" s="6">
        <v>0</v>
      </c>
      <c r="E141" s="6">
        <v>0</v>
      </c>
      <c r="F141" s="6">
        <v>3</v>
      </c>
      <c r="G141" s="6">
        <v>1</v>
      </c>
      <c r="H141" s="6">
        <v>0</v>
      </c>
      <c r="I141" s="6">
        <v>4</v>
      </c>
      <c r="J141" s="6">
        <v>4</v>
      </c>
      <c r="K141" s="10">
        <v>0</v>
      </c>
      <c r="L141" s="10">
        <v>0</v>
      </c>
      <c r="M141" s="10">
        <v>11</v>
      </c>
      <c r="N141" s="10">
        <v>6</v>
      </c>
      <c r="O141" s="10">
        <v>0</v>
      </c>
      <c r="P141" s="10">
        <v>17</v>
      </c>
      <c r="Q141" s="6">
        <f>VLOOKUP($A141,[1]!Table_Query_from_dpiorsnet5[#All],6,0)</f>
        <v>2503320</v>
      </c>
      <c r="R141" s="6">
        <f t="shared" si="12"/>
        <v>625830</v>
      </c>
      <c r="S141" s="10">
        <f>VLOOKUP($A141,[1]!Table_Query_from_dpiorsnet5[#All],8,0)</f>
        <v>53.5</v>
      </c>
      <c r="T141" s="10">
        <f>VLOOKUP($A141,[1]!Table_Query_from_dpiorsnet5[#All],10,0)</f>
        <v>0</v>
      </c>
      <c r="U141" s="10">
        <v>0</v>
      </c>
      <c r="V141" s="10">
        <f>VLOOKUP($A141,[1]!Table_Query_from_dpiorsnet5[#All],12,0)</f>
        <v>0</v>
      </c>
      <c r="W141" s="10">
        <f>VLOOKUP($A141,[1]!Table_Query_from_dpiorsnet5[#All],13,0)</f>
        <v>0</v>
      </c>
      <c r="X141" s="10">
        <f>VLOOKUP($A141,[1]!Table_Query_from_dpiorsnet5[#All],14,0)+VLOOKUP(A141,[1]!Table_Query_from_dpiorsnet5[[#All],[StateIssuedID]:[SpAssess]],15,0)</f>
        <v>0</v>
      </c>
      <c r="Y141" s="10">
        <f>VLOOKUP($A141,[1]!Table_Query_from_dpiorsnet5[#All],16,0)</f>
        <v>0</v>
      </c>
      <c r="Z141" s="10">
        <f t="shared" si="13"/>
        <v>53.5</v>
      </c>
      <c r="AA141" s="6">
        <v>195880.52</v>
      </c>
      <c r="AB141" s="6">
        <v>53721.02</v>
      </c>
      <c r="AC141" s="6">
        <v>370115.18</v>
      </c>
      <c r="AD141" s="6">
        <v>50246.14</v>
      </c>
      <c r="AE141" s="6">
        <v>0</v>
      </c>
      <c r="AF141" s="6">
        <f t="shared" si="10"/>
        <v>669962.86</v>
      </c>
      <c r="AG141" s="6">
        <v>142477.06</v>
      </c>
      <c r="AH141" s="6">
        <v>71417.39</v>
      </c>
      <c r="AI141" s="6">
        <v>50062.16</v>
      </c>
      <c r="AJ141" s="6">
        <v>60935.82</v>
      </c>
      <c r="AK141" s="6">
        <v>23272.06</v>
      </c>
      <c r="AL141" s="6">
        <v>50413.73</v>
      </c>
      <c r="AM141" s="6">
        <v>40079.199999999997</v>
      </c>
      <c r="AN141" s="6">
        <v>0</v>
      </c>
      <c r="AO141" s="6">
        <v>0</v>
      </c>
      <c r="AP141" s="6">
        <v>51813.9</v>
      </c>
      <c r="AQ141" s="6">
        <f t="shared" si="11"/>
        <v>490471.32</v>
      </c>
      <c r="AR141" s="6">
        <v>1041641.3</v>
      </c>
      <c r="AS141" s="10">
        <v>28851.25</v>
      </c>
      <c r="AT141" s="10">
        <v>23445.78</v>
      </c>
      <c r="AU141" s="10">
        <f t="shared" si="14"/>
        <v>2357.6</v>
      </c>
      <c r="AV141" s="11">
        <v>348</v>
      </c>
      <c r="AW141" s="12"/>
      <c r="AX141" s="10"/>
    </row>
    <row r="142" spans="1:50" x14ac:dyDescent="0.2">
      <c r="A142" s="14" t="s">
        <v>288</v>
      </c>
      <c r="B142" s="14" t="s">
        <v>476</v>
      </c>
      <c r="C142" s="6">
        <v>1</v>
      </c>
      <c r="D142" s="6">
        <v>89</v>
      </c>
      <c r="E142" s="6">
        <v>305</v>
      </c>
      <c r="F142" s="6">
        <v>1976</v>
      </c>
      <c r="G142" s="6">
        <v>662</v>
      </c>
      <c r="H142" s="6">
        <v>1138</v>
      </c>
      <c r="I142" s="6">
        <v>4081</v>
      </c>
      <c r="J142" s="6">
        <v>4170</v>
      </c>
      <c r="K142" s="10">
        <v>68.19</v>
      </c>
      <c r="L142" s="10">
        <v>329.82</v>
      </c>
      <c r="M142" s="10">
        <v>2026.49</v>
      </c>
      <c r="N142" s="10">
        <v>631.64</v>
      </c>
      <c r="O142" s="10">
        <v>1115.51</v>
      </c>
      <c r="P142" s="10">
        <v>4171.6499999999996</v>
      </c>
      <c r="Q142" s="6">
        <f>VLOOKUP($A142,[1]!Table_Query_from_dpiorsnet5[#All],6,0)</f>
        <v>200865069</v>
      </c>
      <c r="R142" s="6">
        <f t="shared" si="12"/>
        <v>49220</v>
      </c>
      <c r="S142" s="10">
        <f>VLOOKUP($A142,[1]!Table_Query_from_dpiorsnet5[#All],8,0)</f>
        <v>67.27</v>
      </c>
      <c r="T142" s="10">
        <f>VLOOKUP($A142,[1]!Table_Query_from_dpiorsnet5[#All],10,0)</f>
        <v>0.86</v>
      </c>
      <c r="U142" s="10">
        <v>0</v>
      </c>
      <c r="V142" s="10">
        <f>VLOOKUP($A142,[1]!Table_Query_from_dpiorsnet5[#All],12,0)</f>
        <v>11.08</v>
      </c>
      <c r="W142" s="10">
        <f>VLOOKUP($A142,[1]!Table_Query_from_dpiorsnet5[#All],13,0)</f>
        <v>0</v>
      </c>
      <c r="X142" s="10">
        <f>VLOOKUP($A142,[1]!Table_Query_from_dpiorsnet5[#All],14,0)+VLOOKUP(A142,[1]!Table_Query_from_dpiorsnet5[[#All],[StateIssuedID]:[SpAssess]],15,0)</f>
        <v>10</v>
      </c>
      <c r="Y142" s="10">
        <f>VLOOKUP($A142,[1]!Table_Query_from_dpiorsnet5[#All],16,0)</f>
        <v>50.19</v>
      </c>
      <c r="Z142" s="10">
        <f t="shared" si="13"/>
        <v>139.39999999999998</v>
      </c>
      <c r="AA142" s="6">
        <v>18836709.760000002</v>
      </c>
      <c r="AB142" s="6">
        <v>3118540.6</v>
      </c>
      <c r="AC142" s="6">
        <v>40184495.07</v>
      </c>
      <c r="AD142" s="6">
        <v>5707670.7300000004</v>
      </c>
      <c r="AE142" s="6">
        <v>0</v>
      </c>
      <c r="AF142" s="6">
        <f t="shared" si="10"/>
        <v>67847416.160000011</v>
      </c>
      <c r="AG142" s="6">
        <v>35659876.840000004</v>
      </c>
      <c r="AH142" s="6">
        <v>5808926.9500000002</v>
      </c>
      <c r="AI142" s="6">
        <v>4522671.09</v>
      </c>
      <c r="AJ142" s="6">
        <v>3751085.94</v>
      </c>
      <c r="AK142" s="6">
        <v>5874807.1600000001</v>
      </c>
      <c r="AL142" s="6">
        <v>4915874.03</v>
      </c>
      <c r="AM142" s="6">
        <v>2482321.08</v>
      </c>
      <c r="AN142" s="6">
        <v>0</v>
      </c>
      <c r="AO142" s="6">
        <v>1737262.56</v>
      </c>
      <c r="AP142" s="6">
        <v>1794372.55</v>
      </c>
      <c r="AQ142" s="6">
        <f t="shared" si="11"/>
        <v>66547198.200000003</v>
      </c>
      <c r="AR142" s="6">
        <v>9392117.7100000009</v>
      </c>
      <c r="AS142" s="10">
        <v>15952.25</v>
      </c>
      <c r="AT142" s="10">
        <v>14510.62</v>
      </c>
      <c r="AU142" s="10">
        <f t="shared" si="14"/>
        <v>595.04538491963615</v>
      </c>
      <c r="AV142" s="11">
        <v>498.13</v>
      </c>
      <c r="AW142" s="12"/>
      <c r="AX142" s="10"/>
    </row>
    <row r="143" spans="1:50" x14ac:dyDescent="0.2">
      <c r="A143" s="14" t="s">
        <v>289</v>
      </c>
      <c r="B143" s="14" t="s">
        <v>477</v>
      </c>
      <c r="C143" s="6">
        <v>1</v>
      </c>
      <c r="D143" s="6">
        <v>24</v>
      </c>
      <c r="E143" s="6">
        <v>28</v>
      </c>
      <c r="F143" s="6">
        <v>206</v>
      </c>
      <c r="G143" s="6">
        <v>73</v>
      </c>
      <c r="H143" s="6">
        <v>116</v>
      </c>
      <c r="I143" s="6">
        <v>423</v>
      </c>
      <c r="J143" s="6">
        <v>447</v>
      </c>
      <c r="K143" s="10">
        <v>3.83</v>
      </c>
      <c r="L143" s="10">
        <v>35.81</v>
      </c>
      <c r="M143" s="10">
        <v>205.53</v>
      </c>
      <c r="N143" s="10">
        <v>61.73</v>
      </c>
      <c r="O143" s="10">
        <v>114.54</v>
      </c>
      <c r="P143" s="10">
        <v>421.44000000000005</v>
      </c>
      <c r="Q143" s="6">
        <f>VLOOKUP($A143,[1]!Table_Query_from_dpiorsnet5[#All],6,0)</f>
        <v>23298913</v>
      </c>
      <c r="R143" s="6">
        <f t="shared" si="12"/>
        <v>55080</v>
      </c>
      <c r="S143" s="10">
        <f>VLOOKUP($A143,[1]!Table_Query_from_dpiorsnet5[#All],8,0)</f>
        <v>61.15</v>
      </c>
      <c r="T143" s="10">
        <f>VLOOKUP($A143,[1]!Table_Query_from_dpiorsnet5[#All],10,0)</f>
        <v>0</v>
      </c>
      <c r="U143" s="10">
        <v>0</v>
      </c>
      <c r="V143" s="10">
        <f>VLOOKUP($A143,[1]!Table_Query_from_dpiorsnet5[#All],12,0)</f>
        <v>1.97</v>
      </c>
      <c r="W143" s="10">
        <f>VLOOKUP($A143,[1]!Table_Query_from_dpiorsnet5[#All],13,0)</f>
        <v>2</v>
      </c>
      <c r="X143" s="10">
        <f>VLOOKUP($A143,[1]!Table_Query_from_dpiorsnet5[#All],14,0)+VLOOKUP(A143,[1]!Table_Query_from_dpiorsnet5[[#All],[StateIssuedID]:[SpAssess]],15,0)</f>
        <v>0</v>
      </c>
      <c r="Y143" s="10">
        <f>VLOOKUP($A143,[1]!Table_Query_from_dpiorsnet5[#All],16,0)</f>
        <v>28.69</v>
      </c>
      <c r="Z143" s="10">
        <f t="shared" si="13"/>
        <v>93.81</v>
      </c>
      <c r="AA143" s="6">
        <v>1701059.75</v>
      </c>
      <c r="AB143" s="6">
        <v>695690.44</v>
      </c>
      <c r="AC143" s="6">
        <v>3884897.93</v>
      </c>
      <c r="AD143" s="6">
        <v>105723.31</v>
      </c>
      <c r="AE143" s="6">
        <v>0</v>
      </c>
      <c r="AF143" s="6">
        <f t="shared" si="10"/>
        <v>6387371.4299999997</v>
      </c>
      <c r="AG143" s="6">
        <v>3462394.81</v>
      </c>
      <c r="AH143" s="6">
        <v>58960.31</v>
      </c>
      <c r="AI143" s="6">
        <v>353671.54</v>
      </c>
      <c r="AJ143" s="6">
        <v>256516.78</v>
      </c>
      <c r="AK143" s="6">
        <v>546109.02</v>
      </c>
      <c r="AL143" s="6">
        <v>421196.99</v>
      </c>
      <c r="AM143" s="6">
        <v>362663.81</v>
      </c>
      <c r="AN143" s="6">
        <v>0</v>
      </c>
      <c r="AO143" s="6">
        <v>311079.53000000003</v>
      </c>
      <c r="AP143" s="6">
        <v>273158.44</v>
      </c>
      <c r="AQ143" s="6">
        <f t="shared" si="11"/>
        <v>6045751.2300000004</v>
      </c>
      <c r="AR143" s="6">
        <v>1321756.27</v>
      </c>
      <c r="AS143" s="10">
        <v>14345.46</v>
      </c>
      <c r="AT143" s="10">
        <v>12098.64</v>
      </c>
      <c r="AU143" s="10">
        <f t="shared" si="14"/>
        <v>860.5348566818526</v>
      </c>
      <c r="AV143" s="11">
        <v>303.5</v>
      </c>
      <c r="AW143" s="12"/>
      <c r="AX143" s="10"/>
    </row>
    <row r="144" spans="1:50" x14ac:dyDescent="0.2">
      <c r="A144" s="14" t="s">
        <v>290</v>
      </c>
      <c r="B144" s="14" t="s">
        <v>478</v>
      </c>
      <c r="C144" s="6">
        <v>1</v>
      </c>
      <c r="D144" s="6">
        <v>15</v>
      </c>
      <c r="E144" s="6">
        <v>20</v>
      </c>
      <c r="F144" s="6">
        <v>94</v>
      </c>
      <c r="G144" s="6">
        <v>43</v>
      </c>
      <c r="H144" s="6">
        <v>78</v>
      </c>
      <c r="I144" s="6">
        <v>235</v>
      </c>
      <c r="J144" s="6">
        <v>250</v>
      </c>
      <c r="K144" s="10">
        <v>7.62</v>
      </c>
      <c r="L144" s="10">
        <v>14.89</v>
      </c>
      <c r="M144" s="10">
        <v>100.53</v>
      </c>
      <c r="N144" s="10">
        <v>35.58</v>
      </c>
      <c r="O144" s="10">
        <v>83.14</v>
      </c>
      <c r="P144" s="10">
        <v>241.76</v>
      </c>
      <c r="Q144" s="6">
        <f>VLOOKUP($A144,[1]!Table_Query_from_dpiorsnet5[#All],6,0)</f>
        <v>14252221</v>
      </c>
      <c r="R144" s="6">
        <f t="shared" si="12"/>
        <v>60648</v>
      </c>
      <c r="S144" s="10">
        <f>VLOOKUP($A144,[1]!Table_Query_from_dpiorsnet5[#All],8,0)</f>
        <v>70</v>
      </c>
      <c r="T144" s="10">
        <f>VLOOKUP($A144,[1]!Table_Query_from_dpiorsnet5[#All],10,0)</f>
        <v>0</v>
      </c>
      <c r="U144" s="10">
        <v>0</v>
      </c>
      <c r="V144" s="10">
        <f>VLOOKUP($A144,[1]!Table_Query_from_dpiorsnet5[#All],12,0)</f>
        <v>12.15</v>
      </c>
      <c r="W144" s="10">
        <f>VLOOKUP($A144,[1]!Table_Query_from_dpiorsnet5[#All],13,0)</f>
        <v>0</v>
      </c>
      <c r="X144" s="10">
        <f>VLOOKUP($A144,[1]!Table_Query_from_dpiorsnet5[#All],14,0)+VLOOKUP(A144,[1]!Table_Query_from_dpiorsnet5[[#All],[StateIssuedID]:[SpAssess]],15,0)</f>
        <v>18.8</v>
      </c>
      <c r="Y144" s="10">
        <f>VLOOKUP($A144,[1]!Table_Query_from_dpiorsnet5[#All],16,0)</f>
        <v>0</v>
      </c>
      <c r="Z144" s="10">
        <f t="shared" si="13"/>
        <v>100.95</v>
      </c>
      <c r="AA144" s="6">
        <v>1656612.54</v>
      </c>
      <c r="AB144" s="6">
        <v>492575.64</v>
      </c>
      <c r="AC144" s="6">
        <v>2481912.09</v>
      </c>
      <c r="AD144" s="6">
        <v>75849.78</v>
      </c>
      <c r="AE144" s="6">
        <v>0</v>
      </c>
      <c r="AF144" s="6">
        <f t="shared" si="10"/>
        <v>4706950.05</v>
      </c>
      <c r="AG144" s="6">
        <v>1886566.79</v>
      </c>
      <c r="AH144" s="6">
        <v>224989.76</v>
      </c>
      <c r="AI144" s="6">
        <v>429914.39</v>
      </c>
      <c r="AJ144" s="6">
        <v>245416.29</v>
      </c>
      <c r="AK144" s="6">
        <v>430302.3</v>
      </c>
      <c r="AL144" s="6">
        <v>419710.44</v>
      </c>
      <c r="AM144" s="6">
        <v>108806.02</v>
      </c>
      <c r="AN144" s="6">
        <v>0</v>
      </c>
      <c r="AO144" s="6">
        <v>223989.99</v>
      </c>
      <c r="AP144" s="6">
        <v>179981.97</v>
      </c>
      <c r="AQ144" s="6">
        <f t="shared" si="11"/>
        <v>4149677.9499999997</v>
      </c>
      <c r="AR144" s="6">
        <v>1942002.9</v>
      </c>
      <c r="AS144" s="10">
        <v>17164.45</v>
      </c>
      <c r="AT144" s="10">
        <v>15043.43</v>
      </c>
      <c r="AU144" s="10">
        <f t="shared" si="14"/>
        <v>450.05799139642625</v>
      </c>
      <c r="AV144" s="11">
        <v>144</v>
      </c>
      <c r="AW144" s="12"/>
      <c r="AX144" s="10"/>
    </row>
    <row r="145" spans="1:50" x14ac:dyDescent="0.2">
      <c r="A145" s="14" t="s">
        <v>291</v>
      </c>
      <c r="B145" s="14" t="s">
        <v>479</v>
      </c>
      <c r="C145" s="6">
        <v>1</v>
      </c>
      <c r="D145" s="6">
        <v>15</v>
      </c>
      <c r="E145" s="6">
        <v>27</v>
      </c>
      <c r="F145" s="6">
        <v>156</v>
      </c>
      <c r="G145" s="6">
        <v>48</v>
      </c>
      <c r="H145" s="6">
        <v>90</v>
      </c>
      <c r="I145" s="6">
        <v>321</v>
      </c>
      <c r="J145" s="6">
        <v>336</v>
      </c>
      <c r="K145" s="10">
        <v>1.01</v>
      </c>
      <c r="L145" s="10">
        <v>23.11</v>
      </c>
      <c r="M145" s="10">
        <v>158.5</v>
      </c>
      <c r="N145" s="10">
        <v>45.28</v>
      </c>
      <c r="O145" s="10">
        <v>91.27</v>
      </c>
      <c r="P145" s="10">
        <v>319.17</v>
      </c>
      <c r="Q145" s="6">
        <f>VLOOKUP($A145,[1]!Table_Query_from_dpiorsnet5[#All],6,0)</f>
        <v>15365143</v>
      </c>
      <c r="R145" s="6">
        <f t="shared" si="12"/>
        <v>47866</v>
      </c>
      <c r="S145" s="10">
        <f>VLOOKUP($A145,[1]!Table_Query_from_dpiorsnet5[#All],8,0)</f>
        <v>69.95</v>
      </c>
      <c r="T145" s="10">
        <f>VLOOKUP($A145,[1]!Table_Query_from_dpiorsnet5[#All],10,0)</f>
        <v>0</v>
      </c>
      <c r="U145" s="10">
        <v>0</v>
      </c>
      <c r="V145" s="10">
        <f>VLOOKUP($A145,[1]!Table_Query_from_dpiorsnet5[#All],12,0)</f>
        <v>11.99</v>
      </c>
      <c r="W145" s="10">
        <f>VLOOKUP($A145,[1]!Table_Query_from_dpiorsnet5[#All],13,0)</f>
        <v>0</v>
      </c>
      <c r="X145" s="10">
        <f>VLOOKUP($A145,[1]!Table_Query_from_dpiorsnet5[#All],14,0)+VLOOKUP(A145,[1]!Table_Query_from_dpiorsnet5[[#All],[StateIssuedID]:[SpAssess]],15,0)</f>
        <v>9.99</v>
      </c>
      <c r="Y145" s="10">
        <f>VLOOKUP($A145,[1]!Table_Query_from_dpiorsnet5[#All],16,0)</f>
        <v>45.97</v>
      </c>
      <c r="Z145" s="10">
        <f t="shared" si="13"/>
        <v>137.89999999999998</v>
      </c>
      <c r="AA145" s="6">
        <v>1485523.05</v>
      </c>
      <c r="AB145" s="6">
        <v>564200.86</v>
      </c>
      <c r="AC145" s="6">
        <v>3221284.65</v>
      </c>
      <c r="AD145" s="6">
        <v>260154.46</v>
      </c>
      <c r="AE145" s="6">
        <v>27735.57</v>
      </c>
      <c r="AF145" s="6">
        <f t="shared" si="10"/>
        <v>5558898.5900000008</v>
      </c>
      <c r="AG145" s="6">
        <v>2721116.94</v>
      </c>
      <c r="AH145" s="6">
        <v>90186.62</v>
      </c>
      <c r="AI145" s="6">
        <v>486871.89</v>
      </c>
      <c r="AJ145" s="6">
        <v>248408.01</v>
      </c>
      <c r="AK145" s="6">
        <v>722256.51</v>
      </c>
      <c r="AL145" s="6">
        <v>490613.79</v>
      </c>
      <c r="AM145" s="6">
        <v>485926.58</v>
      </c>
      <c r="AN145" s="6">
        <v>0</v>
      </c>
      <c r="AO145" s="6">
        <v>318572.71999999997</v>
      </c>
      <c r="AP145" s="6">
        <v>177405.83</v>
      </c>
      <c r="AQ145" s="6">
        <f t="shared" si="11"/>
        <v>5741358.8899999997</v>
      </c>
      <c r="AR145" s="6">
        <v>1183262.8</v>
      </c>
      <c r="AS145" s="10">
        <v>17988.400000000001</v>
      </c>
      <c r="AT145" s="10">
        <v>14911.97</v>
      </c>
      <c r="AU145" s="10">
        <f t="shared" si="14"/>
        <v>1522.4694676817996</v>
      </c>
      <c r="AV145" s="11">
        <v>579.5</v>
      </c>
      <c r="AW145" s="12"/>
      <c r="AX145" s="10"/>
    </row>
    <row r="146" spans="1:50" x14ac:dyDescent="0.2">
      <c r="A146" s="14" t="s">
        <v>292</v>
      </c>
      <c r="B146" s="14" t="s">
        <v>480</v>
      </c>
      <c r="C146" s="6">
        <v>1</v>
      </c>
      <c r="D146" s="6">
        <v>10</v>
      </c>
      <c r="E146" s="6">
        <v>13</v>
      </c>
      <c r="F146" s="6">
        <v>53</v>
      </c>
      <c r="G146" s="6">
        <v>9</v>
      </c>
      <c r="H146" s="6">
        <v>30</v>
      </c>
      <c r="I146" s="6">
        <v>105</v>
      </c>
      <c r="J146" s="6">
        <v>115</v>
      </c>
      <c r="K146" s="10">
        <v>0</v>
      </c>
      <c r="L146" s="10">
        <v>9.68</v>
      </c>
      <c r="M146" s="10">
        <v>44.3</v>
      </c>
      <c r="N146" s="10">
        <v>9</v>
      </c>
      <c r="O146" s="10">
        <v>24.45</v>
      </c>
      <c r="P146" s="10">
        <v>87.429999999999993</v>
      </c>
      <c r="Q146" s="6">
        <f>VLOOKUP($A146,[1]!Table_Query_from_dpiorsnet5[#All],6,0)</f>
        <v>12268752</v>
      </c>
      <c r="R146" s="6">
        <f t="shared" si="12"/>
        <v>116845</v>
      </c>
      <c r="S146" s="10">
        <f>VLOOKUP($A146,[1]!Table_Query_from_dpiorsnet5[#All],8,0)</f>
        <v>70</v>
      </c>
      <c r="T146" s="10">
        <f>VLOOKUP($A146,[1]!Table_Query_from_dpiorsnet5[#All],10,0)</f>
        <v>0</v>
      </c>
      <c r="U146" s="10">
        <v>0</v>
      </c>
      <c r="V146" s="10">
        <f>VLOOKUP($A146,[1]!Table_Query_from_dpiorsnet5[#All],12,0)</f>
        <v>12</v>
      </c>
      <c r="W146" s="10">
        <f>VLOOKUP($A146,[1]!Table_Query_from_dpiorsnet5[#All],13,0)</f>
        <v>3</v>
      </c>
      <c r="X146" s="10">
        <f>VLOOKUP($A146,[1]!Table_Query_from_dpiorsnet5[#All],14,0)+VLOOKUP(A146,[1]!Table_Query_from_dpiorsnet5[[#All],[StateIssuedID]:[SpAssess]],15,0)</f>
        <v>10</v>
      </c>
      <c r="Y146" s="10">
        <f>VLOOKUP($A146,[1]!Table_Query_from_dpiorsnet5[#All],16,0)</f>
        <v>0</v>
      </c>
      <c r="Z146" s="10">
        <f t="shared" si="13"/>
        <v>95</v>
      </c>
      <c r="AA146" s="6">
        <v>1136547.4099999999</v>
      </c>
      <c r="AB146" s="6">
        <v>0</v>
      </c>
      <c r="AC146" s="6">
        <v>1430848.15</v>
      </c>
      <c r="AD146" s="6">
        <v>127309.42</v>
      </c>
      <c r="AE146" s="6">
        <v>0</v>
      </c>
      <c r="AF146" s="6">
        <f t="shared" si="10"/>
        <v>2694704.9799999995</v>
      </c>
      <c r="AG146" s="6">
        <v>1412789.15</v>
      </c>
      <c r="AH146" s="6">
        <v>0</v>
      </c>
      <c r="AI146" s="6">
        <v>221250.99</v>
      </c>
      <c r="AJ146" s="6">
        <v>235677.61</v>
      </c>
      <c r="AK146" s="6">
        <v>339985.7</v>
      </c>
      <c r="AL146" s="6">
        <v>158424.88</v>
      </c>
      <c r="AM146" s="6">
        <v>159551.19</v>
      </c>
      <c r="AN146" s="6">
        <v>16568.75</v>
      </c>
      <c r="AO146" s="6">
        <v>16831.75</v>
      </c>
      <c r="AP146" s="6">
        <v>295172.40000000002</v>
      </c>
      <c r="AQ146" s="6">
        <f t="shared" si="11"/>
        <v>2856252.42</v>
      </c>
      <c r="AR146" s="6">
        <v>846017.68</v>
      </c>
      <c r="AS146" s="10">
        <v>32669.02</v>
      </c>
      <c r="AT146" s="10">
        <v>27085.99</v>
      </c>
      <c r="AU146" s="10">
        <f t="shared" si="14"/>
        <v>1824.9020931030541</v>
      </c>
      <c r="AV146" s="11">
        <v>293.13</v>
      </c>
      <c r="AW146" s="12"/>
      <c r="AX146" s="10"/>
    </row>
    <row r="147" spans="1:50" x14ac:dyDescent="0.2">
      <c r="A147" s="14" t="s">
        <v>293</v>
      </c>
      <c r="B147" s="14" t="s">
        <v>481</v>
      </c>
      <c r="C147" s="6">
        <v>1</v>
      </c>
      <c r="D147" s="6">
        <v>14</v>
      </c>
      <c r="E147" s="6">
        <v>109</v>
      </c>
      <c r="F147" s="6">
        <v>805</v>
      </c>
      <c r="G147" s="6">
        <v>324</v>
      </c>
      <c r="H147" s="6">
        <v>687</v>
      </c>
      <c r="I147" s="6">
        <v>1925</v>
      </c>
      <c r="J147" s="6">
        <v>1939</v>
      </c>
      <c r="K147" s="10">
        <v>7.3</v>
      </c>
      <c r="L147" s="10">
        <v>125.78</v>
      </c>
      <c r="M147" s="10">
        <v>847.4</v>
      </c>
      <c r="N147" s="10">
        <v>325.2</v>
      </c>
      <c r="O147" s="10">
        <v>727.49</v>
      </c>
      <c r="P147" s="10">
        <v>2033.17</v>
      </c>
      <c r="Q147" s="6">
        <f>VLOOKUP($A147,[1]!Table_Query_from_dpiorsnet5[#All],6,0)</f>
        <v>98444342</v>
      </c>
      <c r="R147" s="6">
        <f t="shared" si="12"/>
        <v>51140</v>
      </c>
      <c r="S147" s="10">
        <f>VLOOKUP($A147,[1]!Table_Query_from_dpiorsnet5[#All],8,0)</f>
        <v>69.930000000000007</v>
      </c>
      <c r="T147" s="10">
        <f>VLOOKUP($A147,[1]!Table_Query_from_dpiorsnet5[#All],10,0)</f>
        <v>8.5299999999999994</v>
      </c>
      <c r="U147" s="10">
        <v>0</v>
      </c>
      <c r="V147" s="10">
        <f>VLOOKUP($A147,[1]!Table_Query_from_dpiorsnet5[#All],12,0)</f>
        <v>11.99</v>
      </c>
      <c r="W147" s="10">
        <f>VLOOKUP($A147,[1]!Table_Query_from_dpiorsnet5[#All],13,0)</f>
        <v>0</v>
      </c>
      <c r="X147" s="10">
        <f>VLOOKUP($A147,[1]!Table_Query_from_dpiorsnet5[#All],14,0)+VLOOKUP(A147,[1]!Table_Query_from_dpiorsnet5[[#All],[StateIssuedID]:[SpAssess]],15,0)</f>
        <v>12.07</v>
      </c>
      <c r="Y147" s="10">
        <f>VLOOKUP($A147,[1]!Table_Query_from_dpiorsnet5[#All],16,0)</f>
        <v>0</v>
      </c>
      <c r="Z147" s="10">
        <f t="shared" si="13"/>
        <v>102.52000000000001</v>
      </c>
      <c r="AA147" s="6">
        <v>9467119.5199999996</v>
      </c>
      <c r="AB147" s="6">
        <v>11992.12</v>
      </c>
      <c r="AC147" s="6">
        <v>20968874.609999999</v>
      </c>
      <c r="AD147" s="6">
        <v>2439115.9500000002</v>
      </c>
      <c r="AE147" s="6">
        <v>0</v>
      </c>
      <c r="AF147" s="6">
        <f t="shared" si="10"/>
        <v>32887102.199999999</v>
      </c>
      <c r="AG147" s="6">
        <v>17014612</v>
      </c>
      <c r="AH147" s="6">
        <v>2137793.63</v>
      </c>
      <c r="AI147" s="6">
        <v>2659574.3199999998</v>
      </c>
      <c r="AJ147" s="6">
        <v>2311437.8199999998</v>
      </c>
      <c r="AK147" s="6">
        <v>2008389.53</v>
      </c>
      <c r="AL147" s="6">
        <v>2131419.5</v>
      </c>
      <c r="AM147" s="6">
        <v>887348.07</v>
      </c>
      <c r="AN147" s="6">
        <v>0</v>
      </c>
      <c r="AO147" s="6">
        <v>656513.36</v>
      </c>
      <c r="AP147" s="6">
        <v>2708960.77</v>
      </c>
      <c r="AQ147" s="6">
        <f t="shared" si="11"/>
        <v>32516049</v>
      </c>
      <c r="AR147" s="6">
        <v>6809773.1500000004</v>
      </c>
      <c r="AS147" s="10">
        <v>15992.78</v>
      </c>
      <c r="AT147" s="10">
        <v>13901.06</v>
      </c>
      <c r="AU147" s="10">
        <f t="shared" si="14"/>
        <v>436.43574811747169</v>
      </c>
      <c r="AV147" s="11">
        <v>472.45</v>
      </c>
      <c r="AW147" s="12"/>
      <c r="AX147" s="10"/>
    </row>
    <row r="148" spans="1:50" x14ac:dyDescent="0.2">
      <c r="A148" s="14" t="s">
        <v>294</v>
      </c>
      <c r="B148" s="14" t="s">
        <v>482</v>
      </c>
      <c r="C148" s="6">
        <v>1</v>
      </c>
      <c r="D148" s="6">
        <v>20</v>
      </c>
      <c r="E148" s="6">
        <v>10</v>
      </c>
      <c r="F148" s="6">
        <v>93</v>
      </c>
      <c r="G148" s="6">
        <v>36</v>
      </c>
      <c r="H148" s="6">
        <v>60</v>
      </c>
      <c r="I148" s="6">
        <v>199</v>
      </c>
      <c r="J148" s="6">
        <v>219</v>
      </c>
      <c r="K148" s="10">
        <v>0</v>
      </c>
      <c r="L148" s="10">
        <v>14</v>
      </c>
      <c r="M148" s="10">
        <v>82.13</v>
      </c>
      <c r="N148" s="10">
        <v>32.74</v>
      </c>
      <c r="O148" s="10">
        <v>72.790000000000006</v>
      </c>
      <c r="P148" s="10">
        <v>201.66000000000003</v>
      </c>
      <c r="Q148" s="6">
        <f>VLOOKUP($A148,[1]!Table_Query_from_dpiorsnet5[#All],6,0)</f>
        <v>10611549</v>
      </c>
      <c r="R148" s="6">
        <f t="shared" si="12"/>
        <v>53324</v>
      </c>
      <c r="S148" s="10">
        <f>VLOOKUP($A148,[1]!Table_Query_from_dpiorsnet5[#All],8,0)</f>
        <v>70</v>
      </c>
      <c r="T148" s="10">
        <f>VLOOKUP($A148,[1]!Table_Query_from_dpiorsnet5[#All],10,0)</f>
        <v>0</v>
      </c>
      <c r="U148" s="10">
        <v>0</v>
      </c>
      <c r="V148" s="10">
        <f>VLOOKUP($A148,[1]!Table_Query_from_dpiorsnet5[#All],12,0)</f>
        <v>0</v>
      </c>
      <c r="W148" s="10">
        <f>VLOOKUP($A148,[1]!Table_Query_from_dpiorsnet5[#All],13,0)</f>
        <v>0</v>
      </c>
      <c r="X148" s="10">
        <f>VLOOKUP($A148,[1]!Table_Query_from_dpiorsnet5[#All],14,0)+VLOOKUP(A148,[1]!Table_Query_from_dpiorsnet5[[#All],[StateIssuedID]:[SpAssess]],15,0)</f>
        <v>20</v>
      </c>
      <c r="Y148" s="10">
        <f>VLOOKUP($A148,[1]!Table_Query_from_dpiorsnet5[#All],16,0)</f>
        <v>22.42</v>
      </c>
      <c r="Z148" s="10">
        <f t="shared" si="13"/>
        <v>112.42</v>
      </c>
      <c r="AA148" s="6">
        <v>822344.52</v>
      </c>
      <c r="AB148" s="6">
        <v>946.82</v>
      </c>
      <c r="AC148" s="6">
        <v>2566658.63</v>
      </c>
      <c r="AD148" s="6">
        <v>109384.17</v>
      </c>
      <c r="AE148" s="6">
        <v>5570.01</v>
      </c>
      <c r="AF148" s="6">
        <f t="shared" si="10"/>
        <v>3504904.1499999994</v>
      </c>
      <c r="AG148" s="6">
        <v>1863177.15</v>
      </c>
      <c r="AH148" s="6">
        <v>96276.31</v>
      </c>
      <c r="AI148" s="6">
        <v>135285.37</v>
      </c>
      <c r="AJ148" s="6">
        <v>0</v>
      </c>
      <c r="AK148" s="6">
        <v>539798.80000000005</v>
      </c>
      <c r="AL148" s="6">
        <v>244897.62</v>
      </c>
      <c r="AM148" s="6">
        <v>298184.58</v>
      </c>
      <c r="AN148" s="6">
        <v>0</v>
      </c>
      <c r="AO148" s="6">
        <v>0</v>
      </c>
      <c r="AP148" s="6">
        <v>207197.75</v>
      </c>
      <c r="AQ148" s="6">
        <f t="shared" si="11"/>
        <v>3384817.58</v>
      </c>
      <c r="AR148" s="6">
        <v>1862062.4</v>
      </c>
      <c r="AS148" s="10">
        <v>16784.77</v>
      </c>
      <c r="AT148" s="10">
        <v>14278.66</v>
      </c>
      <c r="AU148" s="10">
        <f t="shared" si="14"/>
        <v>1478.6501041356737</v>
      </c>
      <c r="AV148" s="11">
        <v>406.27</v>
      </c>
      <c r="AW148" s="12"/>
      <c r="AX148" s="10"/>
    </row>
    <row r="149" spans="1:50" x14ac:dyDescent="0.2">
      <c r="A149" s="14" t="s">
        <v>295</v>
      </c>
      <c r="B149" s="14" t="s">
        <v>483</v>
      </c>
      <c r="C149" s="6">
        <v>1</v>
      </c>
      <c r="D149" s="6">
        <v>10</v>
      </c>
      <c r="E149" s="6">
        <v>8</v>
      </c>
      <c r="F149" s="6">
        <v>79</v>
      </c>
      <c r="G149" s="6">
        <v>21</v>
      </c>
      <c r="H149" s="6">
        <v>43</v>
      </c>
      <c r="I149" s="6">
        <v>151</v>
      </c>
      <c r="J149" s="6">
        <v>161</v>
      </c>
      <c r="K149" s="10">
        <v>0</v>
      </c>
      <c r="L149" s="10">
        <v>8</v>
      </c>
      <c r="M149" s="10">
        <v>79</v>
      </c>
      <c r="N149" s="10">
        <v>21</v>
      </c>
      <c r="O149" s="10">
        <v>42.73</v>
      </c>
      <c r="P149" s="10">
        <v>150.72999999999999</v>
      </c>
      <c r="Q149" s="6">
        <f>VLOOKUP($A149,[1]!Table_Query_from_dpiorsnet5[#All],6,0)</f>
        <v>10345692</v>
      </c>
      <c r="R149" s="6">
        <f t="shared" si="12"/>
        <v>68515</v>
      </c>
      <c r="S149" s="10">
        <f>VLOOKUP($A149,[1]!Table_Query_from_dpiorsnet5[#All],8,0)</f>
        <v>70</v>
      </c>
      <c r="T149" s="10">
        <f>VLOOKUP($A149,[1]!Table_Query_from_dpiorsnet5[#All],10,0)</f>
        <v>2.13</v>
      </c>
      <c r="U149" s="10">
        <v>0</v>
      </c>
      <c r="V149" s="10">
        <f>VLOOKUP($A149,[1]!Table_Query_from_dpiorsnet5[#All],12,0)</f>
        <v>12</v>
      </c>
      <c r="W149" s="10">
        <f>VLOOKUP($A149,[1]!Table_Query_from_dpiorsnet5[#All],13,0)</f>
        <v>3</v>
      </c>
      <c r="X149" s="10">
        <f>VLOOKUP($A149,[1]!Table_Query_from_dpiorsnet5[#All],14,0)+VLOOKUP(A149,[1]!Table_Query_from_dpiorsnet5[[#All],[StateIssuedID]:[SpAssess]],15,0)</f>
        <v>7</v>
      </c>
      <c r="Y149" s="10">
        <f>VLOOKUP($A149,[1]!Table_Query_from_dpiorsnet5[#All],16,0)</f>
        <v>0</v>
      </c>
      <c r="Z149" s="10">
        <f t="shared" si="13"/>
        <v>94.13</v>
      </c>
      <c r="AA149" s="6">
        <v>1042977.22</v>
      </c>
      <c r="AB149" s="6">
        <v>876.44</v>
      </c>
      <c r="AC149" s="6">
        <v>2014949.99</v>
      </c>
      <c r="AD149" s="6">
        <v>398375.06</v>
      </c>
      <c r="AE149" s="6">
        <v>1465.67</v>
      </c>
      <c r="AF149" s="6">
        <f t="shared" si="10"/>
        <v>3458644.38</v>
      </c>
      <c r="AG149" s="6">
        <v>1187395.28</v>
      </c>
      <c r="AH149" s="6">
        <v>189400.01</v>
      </c>
      <c r="AI149" s="6">
        <v>170156.79999999999</v>
      </c>
      <c r="AJ149" s="6">
        <v>201863.87</v>
      </c>
      <c r="AK149" s="6">
        <v>321832.09999999998</v>
      </c>
      <c r="AL149" s="6">
        <v>271254.46000000002</v>
      </c>
      <c r="AM149" s="6">
        <v>221857.84</v>
      </c>
      <c r="AN149" s="6">
        <v>0</v>
      </c>
      <c r="AO149" s="6">
        <v>0</v>
      </c>
      <c r="AP149" s="6">
        <v>0</v>
      </c>
      <c r="AQ149" s="6">
        <f t="shared" si="11"/>
        <v>2563760.36</v>
      </c>
      <c r="AR149" s="6">
        <v>894884.02</v>
      </c>
      <c r="AS149" s="10">
        <v>17008.96</v>
      </c>
      <c r="AT149" s="10">
        <v>15537.07</v>
      </c>
      <c r="AU149" s="10">
        <f t="shared" si="14"/>
        <v>1471.8890731772044</v>
      </c>
      <c r="AV149" s="11">
        <v>335</v>
      </c>
      <c r="AW149" s="12"/>
      <c r="AX149" s="10"/>
    </row>
    <row r="150" spans="1:50" x14ac:dyDescent="0.2">
      <c r="A150" s="14" t="s">
        <v>296</v>
      </c>
      <c r="B150" s="14" t="s">
        <v>484</v>
      </c>
      <c r="C150" s="6">
        <v>1</v>
      </c>
      <c r="D150" s="6">
        <v>10</v>
      </c>
      <c r="E150" s="6">
        <v>12</v>
      </c>
      <c r="F150" s="6">
        <v>42</v>
      </c>
      <c r="G150" s="6">
        <v>12</v>
      </c>
      <c r="H150" s="6">
        <v>30</v>
      </c>
      <c r="I150" s="6">
        <v>96</v>
      </c>
      <c r="J150" s="6">
        <v>106</v>
      </c>
      <c r="K150" s="10">
        <v>0</v>
      </c>
      <c r="L150" s="10">
        <v>6.85</v>
      </c>
      <c r="M150" s="10">
        <v>38.090000000000003</v>
      </c>
      <c r="N150" s="10">
        <v>13.88</v>
      </c>
      <c r="O150" s="10">
        <v>28.07</v>
      </c>
      <c r="P150" s="10">
        <v>86.890000000000015</v>
      </c>
      <c r="Q150" s="6">
        <f>VLOOKUP($A150,[1]!Table_Query_from_dpiorsnet5[#All],6,0)</f>
        <v>7936223</v>
      </c>
      <c r="R150" s="6">
        <f t="shared" si="12"/>
        <v>82669</v>
      </c>
      <c r="S150" s="10">
        <f>VLOOKUP($A150,[1]!Table_Query_from_dpiorsnet5[#All],8,0)</f>
        <v>69.95</v>
      </c>
      <c r="T150" s="10">
        <f>VLOOKUP($A150,[1]!Table_Query_from_dpiorsnet5[#All],10,0)</f>
        <v>3</v>
      </c>
      <c r="U150" s="10">
        <v>0</v>
      </c>
      <c r="V150" s="10">
        <f>VLOOKUP($A150,[1]!Table_Query_from_dpiorsnet5[#All],12,0)</f>
        <v>0</v>
      </c>
      <c r="W150" s="10">
        <f>VLOOKUP($A150,[1]!Table_Query_from_dpiorsnet5[#All],13,0)</f>
        <v>3</v>
      </c>
      <c r="X150" s="10">
        <f>VLOOKUP($A150,[1]!Table_Query_from_dpiorsnet5[#All],14,0)+VLOOKUP(A150,[1]!Table_Query_from_dpiorsnet5[[#All],[StateIssuedID]:[SpAssess]],15,0)</f>
        <v>9.99</v>
      </c>
      <c r="Y150" s="10">
        <f>VLOOKUP($A150,[1]!Table_Query_from_dpiorsnet5[#All],16,0)</f>
        <v>0</v>
      </c>
      <c r="Z150" s="10">
        <f t="shared" si="13"/>
        <v>85.94</v>
      </c>
      <c r="AA150" s="6">
        <v>584897.41</v>
      </c>
      <c r="AB150" s="6">
        <v>504</v>
      </c>
      <c r="AC150" s="6">
        <v>1518129.68</v>
      </c>
      <c r="AD150" s="6">
        <v>75338.84</v>
      </c>
      <c r="AE150" s="6">
        <v>4982.7</v>
      </c>
      <c r="AF150" s="6">
        <f t="shared" si="10"/>
        <v>2183852.63</v>
      </c>
      <c r="AG150" s="6">
        <v>952748.74</v>
      </c>
      <c r="AH150" s="6">
        <v>67171.759999999995</v>
      </c>
      <c r="AI150" s="6">
        <v>93162.75</v>
      </c>
      <c r="AJ150" s="6">
        <v>127352.03</v>
      </c>
      <c r="AK150" s="6">
        <v>268222.11</v>
      </c>
      <c r="AL150" s="6">
        <v>147354.6</v>
      </c>
      <c r="AM150" s="6">
        <v>222816.23</v>
      </c>
      <c r="AN150" s="6">
        <v>117885</v>
      </c>
      <c r="AO150" s="6">
        <v>31157.14</v>
      </c>
      <c r="AP150" s="6">
        <v>231410.63</v>
      </c>
      <c r="AQ150" s="6">
        <f t="shared" si="11"/>
        <v>2259280.9900000002</v>
      </c>
      <c r="AR150" s="6">
        <v>696902.98</v>
      </c>
      <c r="AS150" s="10">
        <v>26001.62</v>
      </c>
      <c r="AT150" s="10">
        <v>19058.72</v>
      </c>
      <c r="AU150" s="10">
        <f t="shared" si="14"/>
        <v>2564.3483715042003</v>
      </c>
      <c r="AV150" s="11">
        <v>217</v>
      </c>
      <c r="AW150" s="12"/>
      <c r="AX150" s="10"/>
    </row>
    <row r="151" spans="1:50" x14ac:dyDescent="0.2">
      <c r="A151" s="14" t="s">
        <v>297</v>
      </c>
      <c r="B151" s="14" t="s">
        <v>485</v>
      </c>
      <c r="C151" s="6">
        <v>1</v>
      </c>
      <c r="D151" s="6">
        <v>5</v>
      </c>
      <c r="E151" s="6">
        <v>1</v>
      </c>
      <c r="F151" s="6">
        <v>22</v>
      </c>
      <c r="G151" s="6">
        <v>0</v>
      </c>
      <c r="H151" s="6">
        <v>0</v>
      </c>
      <c r="I151" s="6">
        <v>23</v>
      </c>
      <c r="J151" s="6">
        <v>28</v>
      </c>
      <c r="K151" s="10">
        <v>0</v>
      </c>
      <c r="L151" s="10">
        <v>2</v>
      </c>
      <c r="M151" s="10">
        <v>24</v>
      </c>
      <c r="N151" s="10">
        <v>0</v>
      </c>
      <c r="O151" s="10">
        <v>0</v>
      </c>
      <c r="P151" s="10">
        <v>26</v>
      </c>
      <c r="Q151" s="6">
        <f>VLOOKUP($A151,[1]!Table_Query_from_dpiorsnet5[#All],6,0)</f>
        <v>5817625</v>
      </c>
      <c r="R151" s="6">
        <f t="shared" si="12"/>
        <v>252940</v>
      </c>
      <c r="S151" s="10">
        <f>VLOOKUP($A151,[1]!Table_Query_from_dpiorsnet5[#All],8,0)</f>
        <v>70</v>
      </c>
      <c r="T151" s="10">
        <f>VLOOKUP($A151,[1]!Table_Query_from_dpiorsnet5[#All],10,0)</f>
        <v>0</v>
      </c>
      <c r="U151" s="10">
        <v>0</v>
      </c>
      <c r="V151" s="10">
        <f>VLOOKUP($A151,[1]!Table_Query_from_dpiorsnet5[#All],12,0)</f>
        <v>12</v>
      </c>
      <c r="W151" s="10">
        <f>VLOOKUP($A151,[1]!Table_Query_from_dpiorsnet5[#All],13,0)</f>
        <v>0</v>
      </c>
      <c r="X151" s="10">
        <f>VLOOKUP($A151,[1]!Table_Query_from_dpiorsnet5[#All],14,0)+VLOOKUP(A151,[1]!Table_Query_from_dpiorsnet5[[#All],[StateIssuedID]:[SpAssess]],15,0)</f>
        <v>10.02</v>
      </c>
      <c r="Y151" s="10">
        <f>VLOOKUP($A151,[1]!Table_Query_from_dpiorsnet5[#All],16,0)</f>
        <v>0</v>
      </c>
      <c r="Z151" s="10">
        <f t="shared" si="13"/>
        <v>92.02</v>
      </c>
      <c r="AA151" s="6">
        <v>510403.82</v>
      </c>
      <c r="AB151" s="6">
        <v>137.93</v>
      </c>
      <c r="AC151" s="6">
        <v>271382.45</v>
      </c>
      <c r="AD151" s="6">
        <v>27832.21</v>
      </c>
      <c r="AE151" s="6">
        <v>0</v>
      </c>
      <c r="AF151" s="6">
        <f t="shared" si="10"/>
        <v>809756.40999999992</v>
      </c>
      <c r="AG151" s="6">
        <v>285077.51</v>
      </c>
      <c r="AH151" s="6">
        <v>0</v>
      </c>
      <c r="AI151" s="6">
        <v>26793.15</v>
      </c>
      <c r="AJ151" s="6">
        <v>101148.72</v>
      </c>
      <c r="AK151" s="6">
        <v>130384.75</v>
      </c>
      <c r="AL151" s="6">
        <v>103833.64</v>
      </c>
      <c r="AM151" s="6">
        <v>80144.009999999995</v>
      </c>
      <c r="AN151" s="6">
        <v>0</v>
      </c>
      <c r="AO151" s="6">
        <v>3076.29</v>
      </c>
      <c r="AP151" s="6">
        <v>130096.71</v>
      </c>
      <c r="AQ151" s="6">
        <f t="shared" si="11"/>
        <v>860554.78</v>
      </c>
      <c r="AR151" s="6">
        <v>545674.63</v>
      </c>
      <c r="AS151" s="10">
        <v>33098.26</v>
      </c>
      <c r="AT151" s="10">
        <v>24893.759999999998</v>
      </c>
      <c r="AU151" s="10">
        <f t="shared" si="14"/>
        <v>3082.4619230769231</v>
      </c>
      <c r="AV151" s="11">
        <v>169.5</v>
      </c>
      <c r="AW151" s="12"/>
      <c r="AX151" s="10"/>
    </row>
    <row r="152" spans="1:50" x14ac:dyDescent="0.2">
      <c r="A152" s="14" t="s">
        <v>321</v>
      </c>
      <c r="B152" s="14" t="s">
        <v>486</v>
      </c>
      <c r="C152" s="6">
        <v>1</v>
      </c>
      <c r="D152" s="6">
        <v>14</v>
      </c>
      <c r="E152" s="6">
        <v>17</v>
      </c>
      <c r="F152" s="6">
        <v>124</v>
      </c>
      <c r="G152" s="6">
        <v>49</v>
      </c>
      <c r="H152" s="6">
        <v>78</v>
      </c>
      <c r="I152" s="6">
        <v>268</v>
      </c>
      <c r="J152" s="6">
        <v>282</v>
      </c>
      <c r="K152" s="10">
        <v>0</v>
      </c>
      <c r="L152" s="10">
        <v>16.21</v>
      </c>
      <c r="M152" s="10">
        <v>140.91</v>
      </c>
      <c r="N152" s="10">
        <v>48.15</v>
      </c>
      <c r="O152" s="10">
        <v>71.92</v>
      </c>
      <c r="P152" s="10">
        <v>277.19</v>
      </c>
      <c r="Q152" s="6">
        <f>VLOOKUP($A152,[1]!Table_Query_from_dpiorsnet5[#All],6,0)</f>
        <v>21357801</v>
      </c>
      <c r="R152" s="6">
        <f t="shared" si="12"/>
        <v>79693</v>
      </c>
      <c r="S152" s="10">
        <f>VLOOKUP($A152,[1]!Table_Query_from_dpiorsnet5[#All],8,0)</f>
        <v>69.760000000000005</v>
      </c>
      <c r="T152" s="10">
        <f>VLOOKUP($A152,[1]!Table_Query_from_dpiorsnet5[#All],10,0)</f>
        <v>0.19</v>
      </c>
      <c r="U152" s="10">
        <v>0</v>
      </c>
      <c r="V152" s="10">
        <f>VLOOKUP($A152,[1]!Table_Query_from_dpiorsnet5[#All],12,0)</f>
        <v>7.49</v>
      </c>
      <c r="W152" s="10">
        <f>VLOOKUP($A152,[1]!Table_Query_from_dpiorsnet5[#All],13,0)</f>
        <v>0</v>
      </c>
      <c r="X152" s="10">
        <f>VLOOKUP($A152,[1]!Table_Query_from_dpiorsnet5[#All],14,0)+VLOOKUP(A152,[1]!Table_Query_from_dpiorsnet5[[#All],[StateIssuedID]:[SpAssess]],15,0)</f>
        <v>3.56</v>
      </c>
      <c r="Y152" s="10">
        <f>VLOOKUP($A152,[1]!Table_Query_from_dpiorsnet5[#All],16,0)</f>
        <v>0</v>
      </c>
      <c r="Z152" s="10">
        <f t="shared" si="13"/>
        <v>81</v>
      </c>
      <c r="AA152" s="6">
        <v>1548808.55</v>
      </c>
      <c r="AB152" s="6">
        <v>0</v>
      </c>
      <c r="AC152" s="6">
        <v>2680734.94</v>
      </c>
      <c r="AD152" s="6">
        <v>367689.62</v>
      </c>
      <c r="AE152" s="6">
        <v>0</v>
      </c>
      <c r="AF152" s="6">
        <f t="shared" si="10"/>
        <v>4597233.1100000003</v>
      </c>
      <c r="AG152" s="6">
        <v>2329206.11</v>
      </c>
      <c r="AH152" s="6">
        <v>122194</v>
      </c>
      <c r="AI152" s="6">
        <v>261493.62</v>
      </c>
      <c r="AJ152" s="6">
        <v>250458.63</v>
      </c>
      <c r="AK152" s="6">
        <v>414281.85</v>
      </c>
      <c r="AL152" s="6">
        <v>477949.39</v>
      </c>
      <c r="AM152" s="6">
        <v>146472.1</v>
      </c>
      <c r="AN152" s="6">
        <v>0</v>
      </c>
      <c r="AO152" s="6">
        <v>248524.95</v>
      </c>
      <c r="AP152" s="6">
        <v>372205.06</v>
      </c>
      <c r="AQ152" s="6">
        <f t="shared" si="11"/>
        <v>4622785.71</v>
      </c>
      <c r="AR152" s="6">
        <v>1331648.94</v>
      </c>
      <c r="AS152" s="10">
        <v>16677.32</v>
      </c>
      <c r="AT152" s="10">
        <v>13909.53</v>
      </c>
      <c r="AU152" s="10">
        <f t="shared" si="14"/>
        <v>528.41769183592487</v>
      </c>
      <c r="AV152" s="11">
        <v>658.39</v>
      </c>
      <c r="AW152" s="12"/>
      <c r="AX152" s="10"/>
    </row>
    <row r="153" spans="1:50" x14ac:dyDescent="0.2">
      <c r="A153" s="14" t="s">
        <v>298</v>
      </c>
      <c r="B153" s="14" t="s">
        <v>487</v>
      </c>
      <c r="C153" s="6">
        <v>1</v>
      </c>
      <c r="D153" s="6">
        <v>13</v>
      </c>
      <c r="E153" s="6">
        <v>15</v>
      </c>
      <c r="F153" s="6">
        <v>89</v>
      </c>
      <c r="G153" s="6">
        <v>33</v>
      </c>
      <c r="H153" s="6">
        <v>58</v>
      </c>
      <c r="I153" s="6">
        <v>195</v>
      </c>
      <c r="J153" s="6">
        <v>208</v>
      </c>
      <c r="K153" s="10">
        <v>0</v>
      </c>
      <c r="L153" s="10">
        <v>9</v>
      </c>
      <c r="M153" s="10">
        <v>90.85</v>
      </c>
      <c r="N153" s="10">
        <v>36.83</v>
      </c>
      <c r="O153" s="10">
        <v>62.77</v>
      </c>
      <c r="P153" s="10">
        <v>199.45000000000002</v>
      </c>
      <c r="Q153" s="6">
        <f>VLOOKUP($A153,[1]!Table_Query_from_dpiorsnet5[#All],6,0)</f>
        <v>17710253</v>
      </c>
      <c r="R153" s="6">
        <f t="shared" si="12"/>
        <v>90822</v>
      </c>
      <c r="S153" s="10">
        <f>VLOOKUP($A153,[1]!Table_Query_from_dpiorsnet5[#All],8,0)</f>
        <v>67.8</v>
      </c>
      <c r="T153" s="10">
        <f>VLOOKUP($A153,[1]!Table_Query_from_dpiorsnet5[#All],10,0)</f>
        <v>0</v>
      </c>
      <c r="U153" s="10">
        <v>0</v>
      </c>
      <c r="V153" s="10">
        <f>VLOOKUP($A153,[1]!Table_Query_from_dpiorsnet5[#All],12,0)</f>
        <v>0</v>
      </c>
      <c r="W153" s="10">
        <f>VLOOKUP($A153,[1]!Table_Query_from_dpiorsnet5[#All],13,0)</f>
        <v>0</v>
      </c>
      <c r="X153" s="10">
        <f>VLOOKUP($A153,[1]!Table_Query_from_dpiorsnet5[#All],14,0)+VLOOKUP(A153,[1]!Table_Query_from_dpiorsnet5[[#All],[StateIssuedID]:[SpAssess]],15,0)</f>
        <v>0</v>
      </c>
      <c r="Y153" s="10">
        <f>VLOOKUP($A153,[1]!Table_Query_from_dpiorsnet5[#All],16,0)</f>
        <v>0</v>
      </c>
      <c r="Z153" s="10">
        <f t="shared" si="13"/>
        <v>67.8</v>
      </c>
      <c r="AA153" s="6">
        <v>1115781.26</v>
      </c>
      <c r="AB153" s="6">
        <v>0</v>
      </c>
      <c r="AC153" s="6">
        <v>2177625.5699999998</v>
      </c>
      <c r="AD153" s="6">
        <v>206206.74</v>
      </c>
      <c r="AE153" s="6">
        <v>26804.74</v>
      </c>
      <c r="AF153" s="6">
        <f t="shared" si="10"/>
        <v>3526418.3100000005</v>
      </c>
      <c r="AG153" s="6">
        <v>1610739.17</v>
      </c>
      <c r="AH153" s="6">
        <v>159308.76</v>
      </c>
      <c r="AI153" s="6">
        <v>144228.06</v>
      </c>
      <c r="AJ153" s="6">
        <v>111292.12</v>
      </c>
      <c r="AK153" s="6">
        <v>487691.65</v>
      </c>
      <c r="AL153" s="6">
        <v>346588.04</v>
      </c>
      <c r="AM153" s="6">
        <v>299458.12</v>
      </c>
      <c r="AN153" s="6">
        <v>0</v>
      </c>
      <c r="AO153" s="6">
        <v>189214.34</v>
      </c>
      <c r="AP153" s="6">
        <v>201348.08</v>
      </c>
      <c r="AQ153" s="6">
        <f t="shared" si="11"/>
        <v>3549868.34</v>
      </c>
      <c r="AR153" s="6">
        <v>1228187.97</v>
      </c>
      <c r="AS153" s="10">
        <v>17798.29</v>
      </c>
      <c r="AT153" s="10">
        <v>14338.67</v>
      </c>
      <c r="AU153" s="10">
        <f t="shared" si="14"/>
        <v>1501.4195036349961</v>
      </c>
      <c r="AV153" s="11">
        <v>243</v>
      </c>
      <c r="AW153" s="12"/>
      <c r="AX153" s="10"/>
    </row>
    <row r="154" spans="1:50" x14ac:dyDescent="0.2">
      <c r="A154" s="14" t="s">
        <v>299</v>
      </c>
      <c r="B154" s="14" t="s">
        <v>488</v>
      </c>
      <c r="C154" s="6">
        <v>1</v>
      </c>
      <c r="D154" s="6">
        <v>2</v>
      </c>
      <c r="E154" s="6">
        <v>9</v>
      </c>
      <c r="F154" s="6">
        <v>64</v>
      </c>
      <c r="G154" s="6">
        <v>24</v>
      </c>
      <c r="H154" s="6">
        <v>52</v>
      </c>
      <c r="I154" s="6">
        <v>149</v>
      </c>
      <c r="J154" s="6">
        <v>151</v>
      </c>
      <c r="K154" s="10">
        <v>0</v>
      </c>
      <c r="L154" s="10">
        <v>12</v>
      </c>
      <c r="M154" s="10">
        <v>71.760000000000005</v>
      </c>
      <c r="N154" s="10">
        <v>18.23</v>
      </c>
      <c r="O154" s="10">
        <v>55.04</v>
      </c>
      <c r="P154" s="10">
        <v>157.03</v>
      </c>
      <c r="Q154" s="6">
        <f>VLOOKUP($A154,[1]!Table_Query_from_dpiorsnet5[#All],6,0)</f>
        <v>11352177</v>
      </c>
      <c r="R154" s="6">
        <f t="shared" si="12"/>
        <v>76189</v>
      </c>
      <c r="S154" s="10">
        <f>VLOOKUP($A154,[1]!Table_Query_from_dpiorsnet5[#All],8,0)</f>
        <v>60</v>
      </c>
      <c r="T154" s="10">
        <f>VLOOKUP($A154,[1]!Table_Query_from_dpiorsnet5[#All],10,0)</f>
        <v>0</v>
      </c>
      <c r="U154" s="10">
        <v>0</v>
      </c>
      <c r="V154" s="10">
        <f>VLOOKUP($A154,[1]!Table_Query_from_dpiorsnet5[#All],12,0)</f>
        <v>12</v>
      </c>
      <c r="W154" s="10">
        <f>VLOOKUP($A154,[1]!Table_Query_from_dpiorsnet5[#All],13,0)</f>
        <v>3</v>
      </c>
      <c r="X154" s="10">
        <f>VLOOKUP($A154,[1]!Table_Query_from_dpiorsnet5[#All],14,0)+VLOOKUP(A154,[1]!Table_Query_from_dpiorsnet5[[#All],[StateIssuedID]:[SpAssess]],15,0)</f>
        <v>10</v>
      </c>
      <c r="Y154" s="10">
        <f>VLOOKUP($A154,[1]!Table_Query_from_dpiorsnet5[#All],16,0)</f>
        <v>36.6</v>
      </c>
      <c r="Z154" s="10">
        <f t="shared" si="13"/>
        <v>121.6</v>
      </c>
      <c r="AA154" s="6">
        <v>989209.68</v>
      </c>
      <c r="AB154" s="6">
        <v>0</v>
      </c>
      <c r="AC154" s="6">
        <v>1946855.05</v>
      </c>
      <c r="AD154" s="6">
        <v>169362.8</v>
      </c>
      <c r="AE154" s="6">
        <v>60000</v>
      </c>
      <c r="AF154" s="6">
        <f t="shared" si="10"/>
        <v>3165427.53</v>
      </c>
      <c r="AG154" s="6">
        <v>1560861.53</v>
      </c>
      <c r="AH154" s="6">
        <v>79468.88</v>
      </c>
      <c r="AI154" s="6">
        <v>148165.39000000001</v>
      </c>
      <c r="AJ154" s="6">
        <v>108846.79</v>
      </c>
      <c r="AK154" s="6">
        <v>434987.55</v>
      </c>
      <c r="AL154" s="6">
        <v>257936.09</v>
      </c>
      <c r="AM154" s="6">
        <v>104967.77</v>
      </c>
      <c r="AN154" s="6">
        <v>0</v>
      </c>
      <c r="AO154" s="6">
        <v>164938.12</v>
      </c>
      <c r="AP154" s="6">
        <v>245529.72</v>
      </c>
      <c r="AQ154" s="6">
        <f t="shared" si="11"/>
        <v>3105701.8400000003</v>
      </c>
      <c r="AR154" s="6">
        <v>1126386.3899999999</v>
      </c>
      <c r="AS154" s="10">
        <v>19777.759999999998</v>
      </c>
      <c r="AT154" s="10">
        <v>16495.36</v>
      </c>
      <c r="AU154" s="10">
        <f t="shared" si="14"/>
        <v>668.45679169585435</v>
      </c>
      <c r="AV154" s="11">
        <v>153</v>
      </c>
      <c r="AW154" s="12"/>
      <c r="AX154" s="10"/>
    </row>
    <row r="155" spans="1:50" x14ac:dyDescent="0.2">
      <c r="A155" s="14" t="s">
        <v>300</v>
      </c>
      <c r="B155" s="14" t="s">
        <v>489</v>
      </c>
      <c r="C155" s="6">
        <v>1</v>
      </c>
      <c r="D155" s="6">
        <v>13</v>
      </c>
      <c r="E155" s="6">
        <v>37</v>
      </c>
      <c r="F155" s="6">
        <v>218</v>
      </c>
      <c r="G155" s="6">
        <v>73</v>
      </c>
      <c r="H155" s="6">
        <v>149</v>
      </c>
      <c r="I155" s="6">
        <v>477</v>
      </c>
      <c r="J155" s="6">
        <v>490</v>
      </c>
      <c r="K155" s="10">
        <v>0</v>
      </c>
      <c r="L155" s="10">
        <v>30.01</v>
      </c>
      <c r="M155" s="10">
        <v>214.23</v>
      </c>
      <c r="N155" s="10">
        <v>75.599999999999994</v>
      </c>
      <c r="O155" s="10">
        <v>157.26</v>
      </c>
      <c r="P155" s="10">
        <v>477.09999999999997</v>
      </c>
      <c r="Q155" s="6">
        <f>VLOOKUP($A155,[1]!Table_Query_from_dpiorsnet5[#All],6,0)</f>
        <v>27051036</v>
      </c>
      <c r="R155" s="6">
        <f t="shared" si="12"/>
        <v>56711</v>
      </c>
      <c r="S155" s="10">
        <f>VLOOKUP($A155,[1]!Table_Query_from_dpiorsnet5[#All],8,0)</f>
        <v>82</v>
      </c>
      <c r="T155" s="10">
        <f>VLOOKUP($A155,[1]!Table_Query_from_dpiorsnet5[#All],10,0)</f>
        <v>0</v>
      </c>
      <c r="U155" s="10">
        <v>0</v>
      </c>
      <c r="V155" s="10">
        <f>VLOOKUP($A155,[1]!Table_Query_from_dpiorsnet5[#All],12,0)</f>
        <v>11.98</v>
      </c>
      <c r="W155" s="10">
        <f>VLOOKUP($A155,[1]!Table_Query_from_dpiorsnet5[#All],13,0)</f>
        <v>3</v>
      </c>
      <c r="X155" s="10">
        <f>VLOOKUP($A155,[1]!Table_Query_from_dpiorsnet5[#All],14,0)+VLOOKUP(A155,[1]!Table_Query_from_dpiorsnet5[[#All],[StateIssuedID]:[SpAssess]],15,0)</f>
        <v>2</v>
      </c>
      <c r="Y155" s="10">
        <f>VLOOKUP($A155,[1]!Table_Query_from_dpiorsnet5[#All],16,0)</f>
        <v>7</v>
      </c>
      <c r="Z155" s="10">
        <f t="shared" si="13"/>
        <v>105.98</v>
      </c>
      <c r="AA155" s="6">
        <v>2354576.42</v>
      </c>
      <c r="AB155" s="6">
        <v>0</v>
      </c>
      <c r="AC155" s="6">
        <v>4056575.58</v>
      </c>
      <c r="AD155" s="6">
        <v>199200.53</v>
      </c>
      <c r="AE155" s="6">
        <v>0</v>
      </c>
      <c r="AF155" s="6">
        <f t="shared" si="10"/>
        <v>6610352.5300000003</v>
      </c>
      <c r="AG155" s="6">
        <v>3343240.78</v>
      </c>
      <c r="AH155" s="6">
        <v>490136.67</v>
      </c>
      <c r="AI155" s="6">
        <v>279081.19</v>
      </c>
      <c r="AJ155" s="6">
        <v>399046.22</v>
      </c>
      <c r="AK155" s="6">
        <v>407335.58</v>
      </c>
      <c r="AL155" s="6">
        <v>561798</v>
      </c>
      <c r="AM155" s="6">
        <v>215709.8</v>
      </c>
      <c r="AN155" s="6">
        <v>0</v>
      </c>
      <c r="AO155" s="6">
        <v>337905.04</v>
      </c>
      <c r="AP155" s="6">
        <v>484984.12</v>
      </c>
      <c r="AQ155" s="6">
        <f t="shared" si="11"/>
        <v>6519237.3999999994</v>
      </c>
      <c r="AR155" s="6">
        <v>688696.26</v>
      </c>
      <c r="AS155" s="10">
        <v>13664.3</v>
      </c>
      <c r="AT155" s="10">
        <v>11487.4</v>
      </c>
      <c r="AU155" s="10">
        <f t="shared" si="14"/>
        <v>452.12701739677215</v>
      </c>
      <c r="AV155" s="11">
        <v>278</v>
      </c>
      <c r="AW155" s="12"/>
      <c r="AX155" s="10"/>
    </row>
    <row r="156" spans="1:50" x14ac:dyDescent="0.2">
      <c r="A156" s="14" t="s">
        <v>301</v>
      </c>
      <c r="B156" s="14" t="s">
        <v>490</v>
      </c>
      <c r="C156" s="6">
        <v>1</v>
      </c>
      <c r="D156" s="6">
        <v>3</v>
      </c>
      <c r="E156" s="6">
        <v>37</v>
      </c>
      <c r="F156" s="6">
        <v>253</v>
      </c>
      <c r="G156" s="6">
        <v>93</v>
      </c>
      <c r="H156" s="6">
        <v>146</v>
      </c>
      <c r="I156" s="6">
        <v>529</v>
      </c>
      <c r="J156" s="6">
        <v>532</v>
      </c>
      <c r="K156" s="10">
        <v>0</v>
      </c>
      <c r="L156" s="10">
        <v>33.86</v>
      </c>
      <c r="M156" s="10">
        <v>249.91</v>
      </c>
      <c r="N156" s="10">
        <v>88.9</v>
      </c>
      <c r="O156" s="10">
        <v>144.33000000000001</v>
      </c>
      <c r="P156" s="10">
        <v>517</v>
      </c>
      <c r="Q156" s="6">
        <f>VLOOKUP($A156,[1]!Table_Query_from_dpiorsnet5[#All],6,0)</f>
        <v>29930893</v>
      </c>
      <c r="R156" s="6">
        <f t="shared" si="12"/>
        <v>56580</v>
      </c>
      <c r="S156" s="10">
        <f>VLOOKUP($A156,[1]!Table_Query_from_dpiorsnet5[#All],8,0)</f>
        <v>68.05</v>
      </c>
      <c r="T156" s="10">
        <f>VLOOKUP($A156,[1]!Table_Query_from_dpiorsnet5[#All],10,0)</f>
        <v>0</v>
      </c>
      <c r="U156" s="10">
        <v>0</v>
      </c>
      <c r="V156" s="10">
        <f>VLOOKUP($A156,[1]!Table_Query_from_dpiorsnet5[#All],12,0)</f>
        <v>11.83</v>
      </c>
      <c r="W156" s="10">
        <f>VLOOKUP($A156,[1]!Table_Query_from_dpiorsnet5[#All],13,0)</f>
        <v>2.96</v>
      </c>
      <c r="X156" s="10">
        <f>VLOOKUP($A156,[1]!Table_Query_from_dpiorsnet5[#All],14,0)+VLOOKUP(A156,[1]!Table_Query_from_dpiorsnet5[[#All],[StateIssuedID]:[SpAssess]],15,0)</f>
        <v>9.86</v>
      </c>
      <c r="Y156" s="10">
        <f>VLOOKUP($A156,[1]!Table_Query_from_dpiorsnet5[#All],16,0)</f>
        <v>0</v>
      </c>
      <c r="Z156" s="10">
        <f t="shared" si="13"/>
        <v>92.699999999999989</v>
      </c>
      <c r="AA156" s="6">
        <v>2388619.69</v>
      </c>
      <c r="AB156" s="6">
        <v>176081.57</v>
      </c>
      <c r="AC156" s="6">
        <v>4303169.24</v>
      </c>
      <c r="AD156" s="6">
        <v>166035.48000000001</v>
      </c>
      <c r="AE156" s="6">
        <v>15000</v>
      </c>
      <c r="AF156" s="6">
        <f t="shared" si="10"/>
        <v>7048905.9800000004</v>
      </c>
      <c r="AG156" s="6">
        <v>4005059.63</v>
      </c>
      <c r="AH156" s="6">
        <v>137224.85999999999</v>
      </c>
      <c r="AI156" s="6">
        <v>117165.34</v>
      </c>
      <c r="AJ156" s="6">
        <v>389766.78</v>
      </c>
      <c r="AK156" s="6">
        <v>777359.21</v>
      </c>
      <c r="AL156" s="6">
        <v>502871.78</v>
      </c>
      <c r="AM156" s="6">
        <v>296540.46000000002</v>
      </c>
      <c r="AN156" s="6">
        <v>0</v>
      </c>
      <c r="AO156" s="6">
        <v>187136.29</v>
      </c>
      <c r="AP156" s="6">
        <v>520215.72</v>
      </c>
      <c r="AQ156" s="6">
        <f t="shared" si="11"/>
        <v>6933340.0700000003</v>
      </c>
      <c r="AR156" s="6">
        <v>1167136.21</v>
      </c>
      <c r="AS156" s="10">
        <v>13410.72</v>
      </c>
      <c r="AT156" s="10">
        <v>11468.95</v>
      </c>
      <c r="AU156" s="10">
        <f t="shared" si="14"/>
        <v>573.57922630560938</v>
      </c>
      <c r="AV156" s="11">
        <v>444.01</v>
      </c>
      <c r="AW156" s="12"/>
      <c r="AX156" s="10"/>
    </row>
    <row r="157" spans="1:50" x14ac:dyDescent="0.2">
      <c r="A157" s="14" t="s">
        <v>302</v>
      </c>
      <c r="B157" s="14" t="s">
        <v>491</v>
      </c>
      <c r="C157" s="6">
        <v>1</v>
      </c>
      <c r="D157" s="6">
        <v>0</v>
      </c>
      <c r="E157" s="6">
        <v>3</v>
      </c>
      <c r="F157" s="6">
        <v>24</v>
      </c>
      <c r="G157" s="6">
        <v>9</v>
      </c>
      <c r="H157" s="6">
        <v>11</v>
      </c>
      <c r="I157" s="6">
        <v>47</v>
      </c>
      <c r="J157" s="6">
        <v>47</v>
      </c>
      <c r="K157" s="10">
        <v>0</v>
      </c>
      <c r="L157" s="10">
        <v>2</v>
      </c>
      <c r="M157" s="10">
        <v>23.2</v>
      </c>
      <c r="N157" s="10">
        <v>7.6</v>
      </c>
      <c r="O157" s="10">
        <v>13.15</v>
      </c>
      <c r="P157" s="10">
        <v>45.949999999999996</v>
      </c>
      <c r="Q157" s="6">
        <f>VLOOKUP($A157,[1]!Table_Query_from_dpiorsnet5[#All],6,0)</f>
        <v>6856511</v>
      </c>
      <c r="R157" s="6">
        <f t="shared" si="12"/>
        <v>145883</v>
      </c>
      <c r="S157" s="10">
        <f>VLOOKUP($A157,[1]!Table_Query_from_dpiorsnet5[#All],8,0)</f>
        <v>88.12</v>
      </c>
      <c r="T157" s="10">
        <f>VLOOKUP($A157,[1]!Table_Query_from_dpiorsnet5[#All],10,0)</f>
        <v>0</v>
      </c>
      <c r="U157" s="10">
        <v>0</v>
      </c>
      <c r="V157" s="10">
        <f>VLOOKUP($A157,[1]!Table_Query_from_dpiorsnet5[#All],12,0)</f>
        <v>11.75</v>
      </c>
      <c r="W157" s="10">
        <f>VLOOKUP($A157,[1]!Table_Query_from_dpiorsnet5[#All],13,0)</f>
        <v>2.94</v>
      </c>
      <c r="X157" s="10">
        <f>VLOOKUP($A157,[1]!Table_Query_from_dpiorsnet5[#All],14,0)+VLOOKUP(A157,[1]!Table_Query_from_dpiorsnet5[[#All],[StateIssuedID]:[SpAssess]],15,0)</f>
        <v>5.88</v>
      </c>
      <c r="Y157" s="10">
        <f>VLOOKUP($A157,[1]!Table_Query_from_dpiorsnet5[#All],16,0)</f>
        <v>0</v>
      </c>
      <c r="Z157" s="10">
        <f t="shared" si="13"/>
        <v>108.69</v>
      </c>
      <c r="AA157" s="6">
        <v>527031.74</v>
      </c>
      <c r="AB157" s="6">
        <v>0</v>
      </c>
      <c r="AC157" s="6">
        <v>813766.67</v>
      </c>
      <c r="AD157" s="6">
        <v>20097.5</v>
      </c>
      <c r="AE157" s="6">
        <v>0</v>
      </c>
      <c r="AF157" s="6">
        <f t="shared" si="10"/>
        <v>1360895.9100000001</v>
      </c>
      <c r="AG157" s="6">
        <v>616878.41</v>
      </c>
      <c r="AH157" s="6">
        <v>88284.15</v>
      </c>
      <c r="AI157" s="6">
        <v>54441</v>
      </c>
      <c r="AJ157" s="6">
        <v>106988.36</v>
      </c>
      <c r="AK157" s="6">
        <v>211651.61</v>
      </c>
      <c r="AL157" s="6">
        <v>497502.37</v>
      </c>
      <c r="AM157" s="6">
        <v>83936.22</v>
      </c>
      <c r="AN157" s="6">
        <v>0</v>
      </c>
      <c r="AO157" s="6">
        <v>21242.04</v>
      </c>
      <c r="AP157" s="6">
        <v>111827.45</v>
      </c>
      <c r="AQ157" s="6">
        <f t="shared" si="11"/>
        <v>1792751.6099999999</v>
      </c>
      <c r="AR157" s="6">
        <v>-75771.69</v>
      </c>
      <c r="AS157" s="10">
        <v>39015.269999999997</v>
      </c>
      <c r="AT157" s="10">
        <v>34292.620000000003</v>
      </c>
      <c r="AU157" s="10">
        <f t="shared" si="14"/>
        <v>1826.6859630032645</v>
      </c>
      <c r="AV157" s="11">
        <v>200.81</v>
      </c>
      <c r="AW157" s="12"/>
      <c r="AX157" s="10"/>
    </row>
    <row r="158" spans="1:50" x14ac:dyDescent="0.2">
      <c r="A158" s="14" t="s">
        <v>325</v>
      </c>
      <c r="B158" s="14" t="s">
        <v>492</v>
      </c>
      <c r="C158" s="6">
        <v>1</v>
      </c>
      <c r="D158" s="6">
        <v>35</v>
      </c>
      <c r="E158" s="6">
        <v>34</v>
      </c>
      <c r="F158" s="6">
        <v>217</v>
      </c>
      <c r="G158" s="6">
        <v>64</v>
      </c>
      <c r="H158" s="6">
        <v>134</v>
      </c>
      <c r="I158" s="6">
        <v>449</v>
      </c>
      <c r="J158" s="6">
        <v>484</v>
      </c>
      <c r="K158" s="10">
        <v>0</v>
      </c>
      <c r="L158" s="10">
        <v>33.6</v>
      </c>
      <c r="M158" s="10">
        <v>220.69</v>
      </c>
      <c r="N158" s="10">
        <v>70.41</v>
      </c>
      <c r="O158" s="10">
        <v>126.59</v>
      </c>
      <c r="P158" s="10">
        <v>451.28999999999996</v>
      </c>
      <c r="Q158" s="6">
        <f>VLOOKUP($A158,[1]!Table_Query_from_dpiorsnet5[#All],6,0)</f>
        <v>18741938</v>
      </c>
      <c r="R158" s="6">
        <f t="shared" si="12"/>
        <v>41742</v>
      </c>
      <c r="S158" s="10">
        <f>VLOOKUP($A158,[1]!Table_Query_from_dpiorsnet5[#All],8,0)</f>
        <v>64.59</v>
      </c>
      <c r="T158" s="10">
        <f>VLOOKUP($A158,[1]!Table_Query_from_dpiorsnet5[#All],10,0)</f>
        <v>0</v>
      </c>
      <c r="U158" s="10">
        <v>0</v>
      </c>
      <c r="V158" s="10">
        <f>VLOOKUP($A158,[1]!Table_Query_from_dpiorsnet5[#All],12,0)</f>
        <v>7.95</v>
      </c>
      <c r="W158" s="10">
        <f>VLOOKUP($A158,[1]!Table_Query_from_dpiorsnet5[#All],13,0)</f>
        <v>2.98</v>
      </c>
      <c r="X158" s="10">
        <f>VLOOKUP($A158,[1]!Table_Query_from_dpiorsnet5[#All],14,0)+VLOOKUP(A158,[1]!Table_Query_from_dpiorsnet5[[#All],[StateIssuedID]:[SpAssess]],15,0)</f>
        <v>9.94</v>
      </c>
      <c r="Y158" s="10">
        <f>VLOOKUP($A158,[1]!Table_Query_from_dpiorsnet5[#All],16,0)</f>
        <v>34.049999999999997</v>
      </c>
      <c r="Z158" s="10">
        <f t="shared" si="13"/>
        <v>119.51</v>
      </c>
      <c r="AA158" s="6">
        <v>1213485.53</v>
      </c>
      <c r="AB158" s="6">
        <v>0</v>
      </c>
      <c r="AC158" s="6">
        <v>4780810.9400000004</v>
      </c>
      <c r="AD158" s="6">
        <v>522210.35</v>
      </c>
      <c r="AE158" s="6">
        <v>44104.51</v>
      </c>
      <c r="AF158" s="6">
        <f t="shared" si="10"/>
        <v>6560611.3300000001</v>
      </c>
      <c r="AG158" s="6">
        <v>2892802.72</v>
      </c>
      <c r="AH158" s="6">
        <v>357815.19</v>
      </c>
      <c r="AI158" s="6">
        <v>249580.37</v>
      </c>
      <c r="AJ158" s="6">
        <v>297894.21000000002</v>
      </c>
      <c r="AK158" s="6">
        <v>443911.08</v>
      </c>
      <c r="AL158" s="6">
        <v>771228.57</v>
      </c>
      <c r="AM158" s="6">
        <v>248128.76</v>
      </c>
      <c r="AN158" s="6">
        <v>0</v>
      </c>
      <c r="AO158" s="6">
        <v>263489.44</v>
      </c>
      <c r="AP158" s="6">
        <v>959640.79</v>
      </c>
      <c r="AQ158" s="6">
        <f t="shared" si="11"/>
        <v>6484491.1300000008</v>
      </c>
      <c r="AR158" s="6">
        <v>1631151.74</v>
      </c>
      <c r="AS158" s="10">
        <v>14368.79</v>
      </c>
      <c r="AT158" s="10">
        <v>11108.67</v>
      </c>
      <c r="AU158" s="10">
        <f t="shared" si="14"/>
        <v>549.82109065124428</v>
      </c>
      <c r="AV158" s="11">
        <v>454.4</v>
      </c>
      <c r="AW158" s="12"/>
      <c r="AX158" s="10"/>
    </row>
    <row r="159" spans="1:50" x14ac:dyDescent="0.2">
      <c r="A159" s="14" t="s">
        <v>510</v>
      </c>
      <c r="B159" s="14" t="s">
        <v>511</v>
      </c>
      <c r="C159" s="6">
        <v>1</v>
      </c>
      <c r="D159" s="6">
        <v>66</v>
      </c>
      <c r="E159" s="6">
        <v>54</v>
      </c>
      <c r="F159" s="6">
        <v>383</v>
      </c>
      <c r="G159" s="6">
        <v>143</v>
      </c>
      <c r="H159" s="6">
        <v>286</v>
      </c>
      <c r="I159" s="6">
        <v>866</v>
      </c>
      <c r="J159" s="6">
        <v>932</v>
      </c>
      <c r="K159" s="10">
        <v>21.93</v>
      </c>
      <c r="L159" s="10">
        <v>57.27</v>
      </c>
      <c r="M159" s="10">
        <v>400.57</v>
      </c>
      <c r="N159" s="10">
        <v>139.5</v>
      </c>
      <c r="O159" s="10">
        <v>294.83</v>
      </c>
      <c r="P159" s="10">
        <v>914.09999999999991</v>
      </c>
      <c r="Q159" s="6">
        <f>VLOOKUP($A159,[1]!Table_Query_from_dpiorsnet5[#All],6,0)</f>
        <v>28427288</v>
      </c>
      <c r="R159" s="6">
        <f t="shared" si="12"/>
        <v>32826</v>
      </c>
      <c r="S159" s="10">
        <f>VLOOKUP($A159,[1]!Table_Query_from_dpiorsnet5[#All],8,0)</f>
        <v>64.3</v>
      </c>
      <c r="T159" s="10">
        <f>VLOOKUP($A159,[1]!Table_Query_from_dpiorsnet5[#All],10,0)</f>
        <v>5</v>
      </c>
      <c r="U159" s="10">
        <v>0</v>
      </c>
      <c r="V159" s="10">
        <f>VLOOKUP($A159,[1]!Table_Query_from_dpiorsnet5[#All],12,0)</f>
        <v>9.99</v>
      </c>
      <c r="W159" s="10">
        <f>VLOOKUP($A159,[1]!Table_Query_from_dpiorsnet5[#All],13,0)</f>
        <v>3</v>
      </c>
      <c r="X159" s="10">
        <f>VLOOKUP($A159,[1]!Table_Query_from_dpiorsnet5[#All],14,0)+VLOOKUP(A159,[1]!Table_Query_from_dpiorsnet5[[#All],[StateIssuedID]:[SpAssess]],15,0)</f>
        <v>9.99</v>
      </c>
      <c r="Y159" s="10">
        <f>VLOOKUP($A159,[1]!Table_Query_from_dpiorsnet5[#All],16,0)</f>
        <v>29.62</v>
      </c>
      <c r="Z159" s="10">
        <f t="shared" si="13"/>
        <v>121.89999999999999</v>
      </c>
      <c r="AA159" s="6">
        <v>2569326.98</v>
      </c>
      <c r="AB159" s="6">
        <v>0</v>
      </c>
      <c r="AC159" s="6">
        <v>10593013.869999999</v>
      </c>
      <c r="AD159" s="6">
        <v>1913138.56</v>
      </c>
      <c r="AE159" s="6">
        <v>248852.13</v>
      </c>
      <c r="AF159" s="6">
        <f t="shared" si="10"/>
        <v>15324331.540000001</v>
      </c>
      <c r="AG159" s="6">
        <v>5503936.3099999996</v>
      </c>
      <c r="AH159" s="6">
        <v>605733.67000000004</v>
      </c>
      <c r="AI159" s="6">
        <v>640952.38</v>
      </c>
      <c r="AJ159" s="6">
        <v>620014.72</v>
      </c>
      <c r="AK159" s="6">
        <v>984278.62</v>
      </c>
      <c r="AL159" s="6">
        <v>1282413.8600000001</v>
      </c>
      <c r="AM159" s="6">
        <v>653291.48</v>
      </c>
      <c r="AN159" s="6">
        <v>0</v>
      </c>
      <c r="AO159" s="6">
        <v>433932.65</v>
      </c>
      <c r="AP159" s="6">
        <v>4570252.49</v>
      </c>
      <c r="AQ159" s="6">
        <f t="shared" si="11"/>
        <v>15294806.18</v>
      </c>
      <c r="AR159" s="6">
        <v>5753885.25</v>
      </c>
      <c r="AS159" s="10">
        <v>16732.09</v>
      </c>
      <c r="AT159" s="10">
        <v>10542.97</v>
      </c>
      <c r="AU159" s="10">
        <f t="shared" si="14"/>
        <v>714.68272617875516</v>
      </c>
      <c r="AV159" s="11">
        <v>316.75</v>
      </c>
      <c r="AW159" s="12"/>
      <c r="AX159" s="10"/>
    </row>
    <row r="160" spans="1:50" x14ac:dyDescent="0.2">
      <c r="A160" s="14" t="s">
        <v>303</v>
      </c>
      <c r="B160" s="14" t="s">
        <v>493</v>
      </c>
      <c r="C160" s="6">
        <v>1</v>
      </c>
      <c r="D160" s="6">
        <v>18</v>
      </c>
      <c r="E160" s="6">
        <v>18</v>
      </c>
      <c r="F160" s="6">
        <v>135</v>
      </c>
      <c r="G160" s="6">
        <v>43</v>
      </c>
      <c r="H160" s="6">
        <v>79</v>
      </c>
      <c r="I160" s="6">
        <v>275</v>
      </c>
      <c r="J160" s="6">
        <v>293</v>
      </c>
      <c r="K160" s="10">
        <v>0</v>
      </c>
      <c r="L160" s="10">
        <v>19.23</v>
      </c>
      <c r="M160" s="10">
        <v>134.88999999999999</v>
      </c>
      <c r="N160" s="10">
        <v>35.72</v>
      </c>
      <c r="O160" s="10">
        <v>77.33</v>
      </c>
      <c r="P160" s="10">
        <v>267.16999999999996</v>
      </c>
      <c r="Q160" s="6">
        <f>VLOOKUP($A160,[1]!Table_Query_from_dpiorsnet5[#All],6,0)</f>
        <v>8326816</v>
      </c>
      <c r="R160" s="6">
        <f t="shared" si="12"/>
        <v>30279</v>
      </c>
      <c r="S160" s="10">
        <f>VLOOKUP($A160,[1]!Table_Query_from_dpiorsnet5[#All],8,0)</f>
        <v>65.05</v>
      </c>
      <c r="T160" s="10">
        <f>VLOOKUP($A160,[1]!Table_Query_from_dpiorsnet5[#All],10,0)</f>
        <v>0</v>
      </c>
      <c r="U160" s="10">
        <v>0</v>
      </c>
      <c r="V160" s="10">
        <f>VLOOKUP($A160,[1]!Table_Query_from_dpiorsnet5[#All],12,0)</f>
        <v>5</v>
      </c>
      <c r="W160" s="10">
        <f>VLOOKUP($A160,[1]!Table_Query_from_dpiorsnet5[#All],13,0)</f>
        <v>0</v>
      </c>
      <c r="X160" s="10">
        <f>VLOOKUP($A160,[1]!Table_Query_from_dpiorsnet5[#All],14,0)+VLOOKUP(A160,[1]!Table_Query_from_dpiorsnet5[[#All],[StateIssuedID]:[SpAssess]],15,0)</f>
        <v>20.02</v>
      </c>
      <c r="Y160" s="10">
        <f>VLOOKUP($A160,[1]!Table_Query_from_dpiorsnet5[#All],16,0)</f>
        <v>40.03</v>
      </c>
      <c r="Z160" s="10">
        <f t="shared" si="13"/>
        <v>130.1</v>
      </c>
      <c r="AA160" s="6">
        <v>698359.58</v>
      </c>
      <c r="AB160" s="6">
        <v>0</v>
      </c>
      <c r="AC160" s="6">
        <v>3537797.92</v>
      </c>
      <c r="AD160" s="6">
        <v>278028.08</v>
      </c>
      <c r="AE160" s="6">
        <v>0</v>
      </c>
      <c r="AF160" s="6">
        <f t="shared" si="10"/>
        <v>4514185.58</v>
      </c>
      <c r="AG160" s="6">
        <v>1802748.47</v>
      </c>
      <c r="AH160" s="6">
        <v>324371.48</v>
      </c>
      <c r="AI160" s="6">
        <v>243808.33</v>
      </c>
      <c r="AJ160" s="6">
        <v>253018.91</v>
      </c>
      <c r="AK160" s="6">
        <v>422237.1</v>
      </c>
      <c r="AL160" s="6">
        <v>380825.98</v>
      </c>
      <c r="AM160" s="6">
        <v>278424.42</v>
      </c>
      <c r="AN160" s="6">
        <v>0</v>
      </c>
      <c r="AO160" s="6">
        <v>111238.53</v>
      </c>
      <c r="AP160" s="6">
        <v>582653.4</v>
      </c>
      <c r="AQ160" s="6">
        <f t="shared" si="11"/>
        <v>4399326.62</v>
      </c>
      <c r="AR160" s="6">
        <v>1394111.35</v>
      </c>
      <c r="AS160" s="10">
        <v>16466.39</v>
      </c>
      <c r="AT160" s="10">
        <v>12827.08</v>
      </c>
      <c r="AU160" s="10">
        <f t="shared" si="14"/>
        <v>1042.1245648837819</v>
      </c>
      <c r="AV160" s="11">
        <v>157.86000000000001</v>
      </c>
      <c r="AW160" s="12"/>
      <c r="AX160" s="10"/>
    </row>
    <row r="161" spans="1:50" x14ac:dyDescent="0.2">
      <c r="A161" s="14" t="s">
        <v>304</v>
      </c>
      <c r="B161" s="14" t="s">
        <v>494</v>
      </c>
      <c r="C161" s="6">
        <v>1</v>
      </c>
      <c r="D161" s="6">
        <v>116</v>
      </c>
      <c r="E161" s="6">
        <v>574</v>
      </c>
      <c r="F161" s="6">
        <v>3451</v>
      </c>
      <c r="G161" s="6">
        <v>1131</v>
      </c>
      <c r="H161" s="6">
        <v>2087</v>
      </c>
      <c r="I161" s="6">
        <v>7243</v>
      </c>
      <c r="J161" s="6">
        <v>7359</v>
      </c>
      <c r="K161" s="10">
        <v>154.21</v>
      </c>
      <c r="L161" s="10">
        <v>615.65</v>
      </c>
      <c r="M161" s="10">
        <v>3536.15</v>
      </c>
      <c r="N161" s="10">
        <v>1142.42</v>
      </c>
      <c r="O161" s="10">
        <v>2332.1799999999998</v>
      </c>
      <c r="P161" s="10">
        <v>7780.6100000000006</v>
      </c>
      <c r="Q161" s="6">
        <f>VLOOKUP($A161,[1]!Table_Query_from_dpiorsnet5[#All],6,0)</f>
        <v>266431511</v>
      </c>
      <c r="R161" s="6">
        <f t="shared" si="12"/>
        <v>36785</v>
      </c>
      <c r="S161" s="10">
        <f>VLOOKUP($A161,[1]!Table_Query_from_dpiorsnet5[#All],8,0)</f>
        <v>69.63</v>
      </c>
      <c r="T161" s="10">
        <f>VLOOKUP($A161,[1]!Table_Query_from_dpiorsnet5[#All],10,0)</f>
        <v>1.2</v>
      </c>
      <c r="U161" s="10">
        <v>0</v>
      </c>
      <c r="V161" s="10">
        <f>VLOOKUP($A161,[1]!Table_Query_from_dpiorsnet5[#All],12,0)</f>
        <v>11.93</v>
      </c>
      <c r="W161" s="10">
        <f>VLOOKUP($A161,[1]!Table_Query_from_dpiorsnet5[#All],13,0)</f>
        <v>2.69</v>
      </c>
      <c r="X161" s="10">
        <f>VLOOKUP($A161,[1]!Table_Query_from_dpiorsnet5[#All],14,0)+VLOOKUP(A161,[1]!Table_Query_from_dpiorsnet5[[#All],[StateIssuedID]:[SpAssess]],15,0)</f>
        <v>0</v>
      </c>
      <c r="Y161" s="10">
        <f>VLOOKUP($A161,[1]!Table_Query_from_dpiorsnet5[#All],16,0)</f>
        <v>50.54</v>
      </c>
      <c r="Z161" s="10">
        <f t="shared" si="13"/>
        <v>135.98999999999998</v>
      </c>
      <c r="AA161" s="6">
        <v>31321993.800000001</v>
      </c>
      <c r="AB161" s="6">
        <v>1276888.1599999999</v>
      </c>
      <c r="AC161" s="6">
        <v>79477884.180000007</v>
      </c>
      <c r="AD161" s="6">
        <v>9581899.5399999991</v>
      </c>
      <c r="AE161" s="6">
        <v>4862823</v>
      </c>
      <c r="AF161" s="6">
        <f t="shared" si="10"/>
        <v>126521488.68000001</v>
      </c>
      <c r="AG161" s="6">
        <v>74192091.319999993</v>
      </c>
      <c r="AH161" s="6">
        <v>7768637.25</v>
      </c>
      <c r="AI161" s="6">
        <v>6753860.6799999997</v>
      </c>
      <c r="AJ161" s="6">
        <v>7046913.5899999999</v>
      </c>
      <c r="AK161" s="6">
        <v>5950808.1100000003</v>
      </c>
      <c r="AL161" s="6">
        <v>12272195</v>
      </c>
      <c r="AM161" s="6">
        <v>2134903.1800000002</v>
      </c>
      <c r="AN161" s="6">
        <v>1279857.42</v>
      </c>
      <c r="AO161" s="6">
        <v>3941257.58</v>
      </c>
      <c r="AP161" s="6">
        <v>4100757.19</v>
      </c>
      <c r="AQ161" s="6">
        <f t="shared" si="11"/>
        <v>125441281.32000001</v>
      </c>
      <c r="AR161" s="6">
        <v>22106677.579999998</v>
      </c>
      <c r="AS161" s="10">
        <v>16122.29</v>
      </c>
      <c r="AT161" s="10">
        <v>14649.82</v>
      </c>
      <c r="AU161" s="10">
        <f t="shared" si="14"/>
        <v>274.38763541676036</v>
      </c>
      <c r="AV161" s="11">
        <v>133.11000000000001</v>
      </c>
      <c r="AW161" s="12"/>
      <c r="AX161" s="10"/>
    </row>
    <row r="162" spans="1:50" x14ac:dyDescent="0.2">
      <c r="A162" s="14" t="s">
        <v>305</v>
      </c>
      <c r="B162" s="14" t="s">
        <v>495</v>
      </c>
      <c r="C162" s="6">
        <v>1</v>
      </c>
      <c r="D162" s="6">
        <v>18</v>
      </c>
      <c r="E162" s="6">
        <v>43</v>
      </c>
      <c r="F162" s="6">
        <v>261</v>
      </c>
      <c r="G162" s="6">
        <v>93</v>
      </c>
      <c r="H162" s="6">
        <v>145</v>
      </c>
      <c r="I162" s="6">
        <v>542</v>
      </c>
      <c r="J162" s="6">
        <v>560</v>
      </c>
      <c r="K162" s="10">
        <v>0</v>
      </c>
      <c r="L162" s="10">
        <v>50</v>
      </c>
      <c r="M162" s="10">
        <v>276.67</v>
      </c>
      <c r="N162" s="10">
        <v>83.67</v>
      </c>
      <c r="O162" s="10">
        <v>161.66</v>
      </c>
      <c r="P162" s="10">
        <v>572</v>
      </c>
      <c r="Q162" s="6">
        <f>VLOOKUP($A162,[1]!Table_Query_from_dpiorsnet5[#All],6,0)</f>
        <v>29300272</v>
      </c>
      <c r="R162" s="6">
        <f t="shared" si="12"/>
        <v>54060</v>
      </c>
      <c r="S162" s="10">
        <f>VLOOKUP($A162,[1]!Table_Query_from_dpiorsnet5[#All],8,0)</f>
        <v>63.2</v>
      </c>
      <c r="T162" s="10">
        <f>VLOOKUP($A162,[1]!Table_Query_from_dpiorsnet5[#All],10,0)</f>
        <v>5.12</v>
      </c>
      <c r="U162" s="10">
        <v>0</v>
      </c>
      <c r="V162" s="10">
        <f>VLOOKUP($A162,[1]!Table_Query_from_dpiorsnet5[#All],12,0)</f>
        <v>0</v>
      </c>
      <c r="W162" s="10">
        <f>VLOOKUP($A162,[1]!Table_Query_from_dpiorsnet5[#All],13,0)</f>
        <v>0</v>
      </c>
      <c r="X162" s="10">
        <f>VLOOKUP($A162,[1]!Table_Query_from_dpiorsnet5[#All],14,0)+VLOOKUP(A162,[1]!Table_Query_from_dpiorsnet5[[#All],[StateIssuedID]:[SpAssess]],15,0)</f>
        <v>8.26</v>
      </c>
      <c r="Y162" s="10">
        <f>VLOOKUP($A162,[1]!Table_Query_from_dpiorsnet5[#All],16,0)</f>
        <v>57.17</v>
      </c>
      <c r="Z162" s="10">
        <f t="shared" si="13"/>
        <v>133.75</v>
      </c>
      <c r="AA162" s="6">
        <v>1896714.3</v>
      </c>
      <c r="AB162" s="6">
        <v>1712.49</v>
      </c>
      <c r="AC162" s="6">
        <v>5748804.4100000001</v>
      </c>
      <c r="AD162" s="6">
        <v>197249.94</v>
      </c>
      <c r="AE162" s="6">
        <v>0</v>
      </c>
      <c r="AF162" s="6">
        <f t="shared" si="10"/>
        <v>7844481.1400000006</v>
      </c>
      <c r="AG162" s="6">
        <v>4152346.8</v>
      </c>
      <c r="AH162" s="6">
        <v>586089.18999999994</v>
      </c>
      <c r="AI162" s="6">
        <v>175191.28</v>
      </c>
      <c r="AJ162" s="6">
        <v>293348.88</v>
      </c>
      <c r="AK162" s="6">
        <v>916181.11</v>
      </c>
      <c r="AL162" s="6">
        <v>706238.75</v>
      </c>
      <c r="AM162" s="6">
        <v>395649.81</v>
      </c>
      <c r="AN162" s="6">
        <v>33341.93</v>
      </c>
      <c r="AO162" s="6">
        <v>386576.27</v>
      </c>
      <c r="AP162" s="6">
        <v>486717.69</v>
      </c>
      <c r="AQ162" s="6">
        <f t="shared" si="11"/>
        <v>8131681.71</v>
      </c>
      <c r="AR162" s="6">
        <v>2405780</v>
      </c>
      <c r="AS162" s="10">
        <v>14216.23</v>
      </c>
      <c r="AT162" s="10">
        <v>11939.5</v>
      </c>
      <c r="AU162" s="10">
        <f t="shared" si="14"/>
        <v>691.69547202797207</v>
      </c>
      <c r="AV162" s="11">
        <v>30.04</v>
      </c>
      <c r="AW162" s="12"/>
      <c r="AX162" s="10"/>
    </row>
    <row r="163" spans="1:50" x14ac:dyDescent="0.2">
      <c r="A163" s="14" t="s">
        <v>306</v>
      </c>
      <c r="B163" s="14" t="s">
        <v>496</v>
      </c>
      <c r="C163" s="6">
        <v>1</v>
      </c>
      <c r="D163" s="6">
        <v>34</v>
      </c>
      <c r="E163" s="6">
        <v>47</v>
      </c>
      <c r="F163" s="6">
        <v>320</v>
      </c>
      <c r="G163" s="6">
        <v>106</v>
      </c>
      <c r="H163" s="6">
        <v>172</v>
      </c>
      <c r="I163" s="6">
        <v>645</v>
      </c>
      <c r="J163" s="6">
        <v>679</v>
      </c>
      <c r="K163" s="10">
        <v>1.64</v>
      </c>
      <c r="L163" s="10">
        <v>56.77</v>
      </c>
      <c r="M163" s="10">
        <v>325.13</v>
      </c>
      <c r="N163" s="10">
        <v>88.64</v>
      </c>
      <c r="O163" s="10">
        <v>199.16</v>
      </c>
      <c r="P163" s="10">
        <v>671.34</v>
      </c>
      <c r="Q163" s="6">
        <f>VLOOKUP($A163,[1]!Table_Query_from_dpiorsnet5[#All],6,0)</f>
        <v>24661683</v>
      </c>
      <c r="R163" s="6">
        <f t="shared" si="12"/>
        <v>38235</v>
      </c>
      <c r="S163" s="10">
        <f>VLOOKUP($A163,[1]!Table_Query_from_dpiorsnet5[#All],8,0)</f>
        <v>69.86</v>
      </c>
      <c r="T163" s="10">
        <f>VLOOKUP($A163,[1]!Table_Query_from_dpiorsnet5[#All],10,0)</f>
        <v>10.98</v>
      </c>
      <c r="U163" s="10">
        <v>0</v>
      </c>
      <c r="V163" s="10">
        <f>VLOOKUP($A163,[1]!Table_Query_from_dpiorsnet5[#All],12,0)</f>
        <v>4.99</v>
      </c>
      <c r="W163" s="10">
        <f>VLOOKUP($A163,[1]!Table_Query_from_dpiorsnet5[#All],13,0)</f>
        <v>0</v>
      </c>
      <c r="X163" s="10">
        <f>VLOOKUP($A163,[1]!Table_Query_from_dpiorsnet5[#All],14,0)+VLOOKUP(A163,[1]!Table_Query_from_dpiorsnet5[[#All],[StateIssuedID]:[SpAssess]],15,0)</f>
        <v>9</v>
      </c>
      <c r="Y163" s="10">
        <f>VLOOKUP($A163,[1]!Table_Query_from_dpiorsnet5[#All],16,0)</f>
        <v>31.94</v>
      </c>
      <c r="Z163" s="10">
        <f t="shared" si="13"/>
        <v>126.77</v>
      </c>
      <c r="AA163" s="6">
        <v>2001912.51</v>
      </c>
      <c r="AB163" s="6">
        <v>2056.31</v>
      </c>
      <c r="AC163" s="6">
        <v>7488036.0300000003</v>
      </c>
      <c r="AD163" s="6">
        <v>193071.44</v>
      </c>
      <c r="AE163" s="6">
        <v>2111.08</v>
      </c>
      <c r="AF163" s="6">
        <f t="shared" si="10"/>
        <v>9687187.3699999992</v>
      </c>
      <c r="AG163" s="6">
        <v>5289856.21</v>
      </c>
      <c r="AH163" s="6">
        <v>93646.27</v>
      </c>
      <c r="AI163" s="6">
        <v>278240.34999999998</v>
      </c>
      <c r="AJ163" s="6">
        <v>487636.49</v>
      </c>
      <c r="AK163" s="6">
        <v>859447.58</v>
      </c>
      <c r="AL163" s="6">
        <v>1160852.33</v>
      </c>
      <c r="AM163" s="6">
        <v>703567.55</v>
      </c>
      <c r="AN163" s="6">
        <v>0</v>
      </c>
      <c r="AO163" s="6">
        <v>261265.68</v>
      </c>
      <c r="AP163" s="6">
        <v>550309.57999999996</v>
      </c>
      <c r="AQ163" s="6">
        <f t="shared" si="11"/>
        <v>9684822.0399999991</v>
      </c>
      <c r="AR163" s="6">
        <v>920939</v>
      </c>
      <c r="AS163" s="10">
        <v>14426.11</v>
      </c>
      <c r="AT163" s="10">
        <v>12169.21</v>
      </c>
      <c r="AU163" s="10">
        <f t="shared" si="14"/>
        <v>1048.0048112729764</v>
      </c>
      <c r="AV163" s="11">
        <v>345.68</v>
      </c>
      <c r="AW163" s="12"/>
      <c r="AX163" s="10"/>
    </row>
    <row r="164" spans="1:50" x14ac:dyDescent="0.2">
      <c r="A164" s="14" t="s">
        <v>307</v>
      </c>
      <c r="B164" s="14" t="s">
        <v>497</v>
      </c>
      <c r="C164" s="6">
        <v>1</v>
      </c>
      <c r="D164" s="6">
        <v>10</v>
      </c>
      <c r="E164" s="6">
        <v>8</v>
      </c>
      <c r="F164" s="6">
        <v>41</v>
      </c>
      <c r="G164" s="6">
        <v>10</v>
      </c>
      <c r="H164" s="6">
        <v>24</v>
      </c>
      <c r="I164" s="6">
        <v>83</v>
      </c>
      <c r="J164" s="6">
        <v>93</v>
      </c>
      <c r="K164" s="10">
        <v>0</v>
      </c>
      <c r="L164" s="10">
        <v>12.63</v>
      </c>
      <c r="M164" s="10">
        <v>36.92</v>
      </c>
      <c r="N164" s="10">
        <v>15.65</v>
      </c>
      <c r="O164" s="10">
        <v>20.8</v>
      </c>
      <c r="P164" s="10">
        <v>86</v>
      </c>
      <c r="Q164" s="6">
        <f>VLOOKUP($A164,[1]!Table_Query_from_dpiorsnet5[#All],6,0)</f>
        <v>7879193</v>
      </c>
      <c r="R164" s="6">
        <f t="shared" si="12"/>
        <v>94930</v>
      </c>
      <c r="S164" s="10">
        <f>VLOOKUP($A164,[1]!Table_Query_from_dpiorsnet5[#All],8,0)</f>
        <v>69.53</v>
      </c>
      <c r="T164" s="10">
        <f>VLOOKUP($A164,[1]!Table_Query_from_dpiorsnet5[#All],10,0)</f>
        <v>13.33</v>
      </c>
      <c r="U164" s="10">
        <v>0</v>
      </c>
      <c r="V164" s="10">
        <f>VLOOKUP($A164,[1]!Table_Query_from_dpiorsnet5[#All],12,0)</f>
        <v>11.92</v>
      </c>
      <c r="W164" s="10">
        <f>VLOOKUP($A164,[1]!Table_Query_from_dpiorsnet5[#All],13,0)</f>
        <v>0</v>
      </c>
      <c r="X164" s="10">
        <f>VLOOKUP($A164,[1]!Table_Query_from_dpiorsnet5[#All],14,0)+VLOOKUP(A164,[1]!Table_Query_from_dpiorsnet5[[#All],[StateIssuedID]:[SpAssess]],15,0)</f>
        <v>14.9</v>
      </c>
      <c r="Y164" s="10">
        <f>VLOOKUP($A164,[1]!Table_Query_from_dpiorsnet5[#All],16,0)</f>
        <v>0</v>
      </c>
      <c r="Z164" s="10">
        <f t="shared" si="13"/>
        <v>109.68</v>
      </c>
      <c r="AA164" s="6">
        <v>950713.1</v>
      </c>
      <c r="AB164" s="6">
        <v>197.72</v>
      </c>
      <c r="AC164" s="6">
        <v>1709686.4</v>
      </c>
      <c r="AD164" s="6">
        <v>162451.07999999999</v>
      </c>
      <c r="AE164" s="6">
        <v>869</v>
      </c>
      <c r="AF164" s="6">
        <f t="shared" si="10"/>
        <v>2823917.3</v>
      </c>
      <c r="AG164" s="6">
        <v>1141758.58</v>
      </c>
      <c r="AH164" s="6">
        <v>195862.78</v>
      </c>
      <c r="AI164" s="6">
        <v>136793.22</v>
      </c>
      <c r="AJ164" s="6">
        <v>158902.32</v>
      </c>
      <c r="AK164" s="6">
        <v>282182.31</v>
      </c>
      <c r="AL164" s="6">
        <v>239432.44</v>
      </c>
      <c r="AM164" s="6">
        <v>289236.23</v>
      </c>
      <c r="AN164" s="6">
        <v>0</v>
      </c>
      <c r="AO164" s="6">
        <v>31766.92</v>
      </c>
      <c r="AP164" s="6">
        <v>240043.29</v>
      </c>
      <c r="AQ164" s="6">
        <f t="shared" si="11"/>
        <v>2715978.0900000003</v>
      </c>
      <c r="AR164" s="6">
        <v>1307668.94</v>
      </c>
      <c r="AS164" s="10">
        <v>31581.14</v>
      </c>
      <c r="AT164" s="10">
        <v>25057.34</v>
      </c>
      <c r="AU164" s="10">
        <f t="shared" si="14"/>
        <v>3363.2119767441859</v>
      </c>
      <c r="AV164" s="11">
        <v>200.65</v>
      </c>
      <c r="AW164" s="12"/>
      <c r="AX164" s="10"/>
    </row>
    <row r="165" spans="1:50" x14ac:dyDescent="0.2">
      <c r="A165" s="16" t="s">
        <v>308</v>
      </c>
      <c r="B165" s="14" t="s">
        <v>498</v>
      </c>
      <c r="C165" s="6">
        <v>1</v>
      </c>
      <c r="D165" s="6">
        <v>17</v>
      </c>
      <c r="E165" s="6">
        <v>24</v>
      </c>
      <c r="F165" s="6">
        <v>105</v>
      </c>
      <c r="G165" s="6">
        <v>38</v>
      </c>
      <c r="H165" s="6">
        <v>88</v>
      </c>
      <c r="I165" s="6">
        <v>255</v>
      </c>
      <c r="J165" s="6">
        <v>272</v>
      </c>
      <c r="K165" s="10">
        <v>0</v>
      </c>
      <c r="L165" s="10">
        <v>16</v>
      </c>
      <c r="M165" s="10">
        <v>110.45</v>
      </c>
      <c r="N165" s="10">
        <v>38</v>
      </c>
      <c r="O165" s="10">
        <v>100</v>
      </c>
      <c r="P165" s="10">
        <v>264.45</v>
      </c>
      <c r="Q165" s="6">
        <f>VLOOKUP($A165,[1]!Table_Query_from_dpiorsnet5[#All],6,0)</f>
        <v>19246567</v>
      </c>
      <c r="R165" s="6">
        <f t="shared" si="12"/>
        <v>75477</v>
      </c>
      <c r="S165" s="10">
        <f>VLOOKUP($A165,[1]!Table_Query_from_dpiorsnet5[#All],8,0)</f>
        <v>67.03</v>
      </c>
      <c r="T165" s="10">
        <f>VLOOKUP($A165,[1]!Table_Query_from_dpiorsnet5[#All],10,0)</f>
        <v>0</v>
      </c>
      <c r="U165" s="10">
        <v>0</v>
      </c>
      <c r="V165" s="10">
        <f>VLOOKUP($A165,[1]!Table_Query_from_dpiorsnet5[#All],12,0)</f>
        <v>11.43</v>
      </c>
      <c r="W165" s="10">
        <f>VLOOKUP($A165,[1]!Table_Query_from_dpiorsnet5[#All],13,0)</f>
        <v>2.86</v>
      </c>
      <c r="X165" s="10">
        <f>VLOOKUP($A165,[1]!Table_Query_from_dpiorsnet5[#All],14,0)+VLOOKUP(A165,[1]!Table_Query_from_dpiorsnet5[[#All],[StateIssuedID]:[SpAssess]],15,0)</f>
        <v>18.96</v>
      </c>
      <c r="Y165" s="10">
        <f>VLOOKUP($A165,[1]!Table_Query_from_dpiorsnet5[#All],16,0)</f>
        <v>0</v>
      </c>
      <c r="Z165" s="10">
        <f t="shared" si="13"/>
        <v>100.28</v>
      </c>
      <c r="AA165" s="6">
        <v>1680797.94</v>
      </c>
      <c r="AB165" s="6">
        <v>134716.13</v>
      </c>
      <c r="AC165" s="6">
        <v>2865366.59</v>
      </c>
      <c r="AD165" s="6">
        <v>473181.84</v>
      </c>
      <c r="AE165" s="6">
        <v>0</v>
      </c>
      <c r="AF165" s="6">
        <f t="shared" si="10"/>
        <v>5154062.5</v>
      </c>
      <c r="AG165" s="6">
        <v>1982136.84</v>
      </c>
      <c r="AH165" s="6">
        <v>251625.18</v>
      </c>
      <c r="AI165" s="6">
        <v>236464.58</v>
      </c>
      <c r="AJ165" s="6">
        <v>327161.64</v>
      </c>
      <c r="AK165" s="6">
        <v>532619.11</v>
      </c>
      <c r="AL165" s="6">
        <v>485893.03</v>
      </c>
      <c r="AM165" s="6">
        <v>265189.40000000002</v>
      </c>
      <c r="AN165" s="6">
        <v>0</v>
      </c>
      <c r="AO165" s="6">
        <v>277680.57</v>
      </c>
      <c r="AP165" s="6">
        <v>590659.69999999995</v>
      </c>
      <c r="AQ165" s="6">
        <f t="shared" si="11"/>
        <v>4949430.05</v>
      </c>
      <c r="AR165" s="6">
        <v>1229543.75</v>
      </c>
      <c r="AS165" s="10">
        <v>18715.939999999999</v>
      </c>
      <c r="AT165" s="10">
        <v>14429.57</v>
      </c>
      <c r="AU165" s="10">
        <f t="shared" si="14"/>
        <v>1002.7959916808471</v>
      </c>
      <c r="AV165" s="11">
        <v>600</v>
      </c>
      <c r="AW165" s="12"/>
      <c r="AX165" s="10"/>
    </row>
    <row r="166" spans="1:50" x14ac:dyDescent="0.2">
      <c r="A166" s="14" t="s">
        <v>309</v>
      </c>
      <c r="B166" s="14" t="s">
        <v>499</v>
      </c>
      <c r="C166" s="6">
        <v>1</v>
      </c>
      <c r="D166" s="6">
        <v>19</v>
      </c>
      <c r="E166" s="6">
        <v>24</v>
      </c>
      <c r="F166" s="6">
        <v>182</v>
      </c>
      <c r="G166" s="6">
        <v>72</v>
      </c>
      <c r="H166" s="6">
        <v>135</v>
      </c>
      <c r="I166" s="6">
        <v>413</v>
      </c>
      <c r="J166" s="6">
        <v>432</v>
      </c>
      <c r="K166" s="10">
        <v>0.78</v>
      </c>
      <c r="L166" s="10">
        <v>26.48</v>
      </c>
      <c r="M166" s="10">
        <v>183.79</v>
      </c>
      <c r="N166" s="10">
        <v>67.569999999999993</v>
      </c>
      <c r="O166" s="10">
        <v>139.80000000000001</v>
      </c>
      <c r="P166" s="10">
        <v>418.42</v>
      </c>
      <c r="Q166" s="6">
        <f>VLOOKUP($A166,[1]!Table_Query_from_dpiorsnet5[#All],6,0)</f>
        <v>12496502</v>
      </c>
      <c r="R166" s="6">
        <f t="shared" si="12"/>
        <v>30258</v>
      </c>
      <c r="S166" s="10">
        <f>VLOOKUP($A166,[1]!Table_Query_from_dpiorsnet5[#All],8,0)</f>
        <v>68.42</v>
      </c>
      <c r="T166" s="10">
        <f>VLOOKUP($A166,[1]!Table_Query_from_dpiorsnet5[#All],10,0)</f>
        <v>18.420000000000002</v>
      </c>
      <c r="U166" s="10">
        <v>0</v>
      </c>
      <c r="V166" s="10">
        <f>VLOOKUP($A166,[1]!Table_Query_from_dpiorsnet5[#All],12,0)</f>
        <v>11.25</v>
      </c>
      <c r="W166" s="10">
        <f>VLOOKUP($A166,[1]!Table_Query_from_dpiorsnet5[#All],13,0)</f>
        <v>2.81</v>
      </c>
      <c r="X166" s="10">
        <f>VLOOKUP($A166,[1]!Table_Query_from_dpiorsnet5[#All],14,0)+VLOOKUP(A166,[1]!Table_Query_from_dpiorsnet5[[#All],[StateIssuedID]:[SpAssess]],15,0)</f>
        <v>18.739999999999998</v>
      </c>
      <c r="Y166" s="10">
        <f>VLOOKUP($A166,[1]!Table_Query_from_dpiorsnet5[#All],16,0)</f>
        <v>0</v>
      </c>
      <c r="Z166" s="10">
        <f t="shared" si="13"/>
        <v>119.64</v>
      </c>
      <c r="AA166" s="6">
        <v>1213953.8799999999</v>
      </c>
      <c r="AB166" s="6">
        <v>1659.19</v>
      </c>
      <c r="AC166" s="6">
        <v>4613245.62</v>
      </c>
      <c r="AD166" s="6">
        <v>461329.27</v>
      </c>
      <c r="AE166" s="6">
        <v>140593.18</v>
      </c>
      <c r="AF166" s="6">
        <f t="shared" si="10"/>
        <v>6430781.1399999987</v>
      </c>
      <c r="AG166" s="6">
        <v>3325080.29</v>
      </c>
      <c r="AH166" s="6">
        <v>260188.68</v>
      </c>
      <c r="AI166" s="6">
        <v>286165.15999999997</v>
      </c>
      <c r="AJ166" s="6">
        <v>88808.81</v>
      </c>
      <c r="AK166" s="6">
        <v>667061.53</v>
      </c>
      <c r="AL166" s="6">
        <v>371273.37</v>
      </c>
      <c r="AM166" s="6">
        <v>307792.02</v>
      </c>
      <c r="AN166" s="6">
        <v>0</v>
      </c>
      <c r="AO166" s="6">
        <v>177138.1</v>
      </c>
      <c r="AP166" s="6">
        <v>487224.92</v>
      </c>
      <c r="AQ166" s="6">
        <f t="shared" si="11"/>
        <v>5970732.8800000008</v>
      </c>
      <c r="AR166" s="6">
        <v>568933.13</v>
      </c>
      <c r="AS166" s="10">
        <v>14269.71</v>
      </c>
      <c r="AT166" s="10">
        <v>11946.32</v>
      </c>
      <c r="AU166" s="10">
        <f t="shared" si="14"/>
        <v>735.60542039099471</v>
      </c>
      <c r="AV166" s="11">
        <v>128.5</v>
      </c>
      <c r="AW166" s="12"/>
      <c r="AX166" s="10"/>
    </row>
    <row r="167" spans="1:50" x14ac:dyDescent="0.2">
      <c r="A167" s="14" t="s">
        <v>310</v>
      </c>
      <c r="B167" s="14" t="s">
        <v>500</v>
      </c>
      <c r="C167" s="6">
        <v>1</v>
      </c>
      <c r="D167" s="6">
        <v>19</v>
      </c>
      <c r="E167" s="6">
        <v>33</v>
      </c>
      <c r="F167" s="6">
        <v>261</v>
      </c>
      <c r="G167" s="6">
        <v>105</v>
      </c>
      <c r="H167" s="6">
        <v>153</v>
      </c>
      <c r="I167" s="6">
        <v>552</v>
      </c>
      <c r="J167" s="6">
        <v>571</v>
      </c>
      <c r="K167" s="10">
        <v>8</v>
      </c>
      <c r="L167" s="10">
        <v>35.81</v>
      </c>
      <c r="M167" s="10">
        <v>260.64999999999998</v>
      </c>
      <c r="N167" s="10">
        <v>94.72</v>
      </c>
      <c r="O167" s="10">
        <v>154.69</v>
      </c>
      <c r="P167" s="10">
        <v>553.86999999999989</v>
      </c>
      <c r="Q167" s="6">
        <f>VLOOKUP($A167,[1]!Table_Query_from_dpiorsnet5[#All],6,0)</f>
        <v>16263003</v>
      </c>
      <c r="R167" s="6">
        <f t="shared" si="12"/>
        <v>29462</v>
      </c>
      <c r="S167" s="10">
        <f>VLOOKUP($A167,[1]!Table_Query_from_dpiorsnet5[#All],8,0)</f>
        <v>57.27</v>
      </c>
      <c r="T167" s="10">
        <f>VLOOKUP($A167,[1]!Table_Query_from_dpiorsnet5[#All],10,0)</f>
        <v>0</v>
      </c>
      <c r="U167" s="10">
        <v>0</v>
      </c>
      <c r="V167" s="10">
        <f>VLOOKUP($A167,[1]!Table_Query_from_dpiorsnet5[#All],12,0)</f>
        <v>11.45</v>
      </c>
      <c r="W167" s="10">
        <f>VLOOKUP($A167,[1]!Table_Query_from_dpiorsnet5[#All],13,0)</f>
        <v>0</v>
      </c>
      <c r="X167" s="10">
        <f>VLOOKUP($A167,[1]!Table_Query_from_dpiorsnet5[#All],14,0)+VLOOKUP(A167,[1]!Table_Query_from_dpiorsnet5[[#All],[StateIssuedID]:[SpAssess]],15,0)</f>
        <v>0</v>
      </c>
      <c r="Y167" s="10">
        <f>VLOOKUP($A167,[1]!Table_Query_from_dpiorsnet5[#All],16,0)</f>
        <v>64.680000000000007</v>
      </c>
      <c r="Z167" s="10">
        <f t="shared" si="13"/>
        <v>133.4</v>
      </c>
      <c r="AA167" s="6">
        <v>1845554.22</v>
      </c>
      <c r="AB167" s="6">
        <v>1656.04</v>
      </c>
      <c r="AC167" s="6">
        <v>6446386.9900000002</v>
      </c>
      <c r="AD167" s="6">
        <v>181846</v>
      </c>
      <c r="AE167" s="6">
        <v>0</v>
      </c>
      <c r="AF167" s="6">
        <f t="shared" si="10"/>
        <v>8475443.25</v>
      </c>
      <c r="AG167" s="6">
        <v>4013557.25</v>
      </c>
      <c r="AH167" s="6">
        <v>108067.67</v>
      </c>
      <c r="AI167" s="6">
        <v>289049.8</v>
      </c>
      <c r="AJ167" s="6">
        <v>429615.98</v>
      </c>
      <c r="AK167" s="6">
        <v>639368.43999999994</v>
      </c>
      <c r="AL167" s="6">
        <v>598145.69999999995</v>
      </c>
      <c r="AM167" s="6">
        <v>514892.55</v>
      </c>
      <c r="AN167" s="6">
        <v>583591.93999999994</v>
      </c>
      <c r="AO167" s="6">
        <v>319623.06</v>
      </c>
      <c r="AP167" s="6">
        <v>398470.06</v>
      </c>
      <c r="AQ167" s="6">
        <f t="shared" si="11"/>
        <v>7894382.4499999974</v>
      </c>
      <c r="AR167" s="6">
        <v>4476112.28</v>
      </c>
      <c r="AS167" s="10">
        <v>14253.13</v>
      </c>
      <c r="AT167" s="10">
        <v>10973.34</v>
      </c>
      <c r="AU167" s="10">
        <f t="shared" si="14"/>
        <v>929.62707855634005</v>
      </c>
      <c r="AV167" s="11">
        <v>173.66</v>
      </c>
      <c r="AW167" s="12"/>
      <c r="AX167" s="10"/>
    </row>
    <row r="168" spans="1:50" x14ac:dyDescent="0.2">
      <c r="A168" s="14" t="s">
        <v>311</v>
      </c>
      <c r="B168" s="14" t="s">
        <v>501</v>
      </c>
      <c r="C168" s="6">
        <v>4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6">
        <f>VLOOKUP($A168,[1]!Table_Query_from_dpiorsnet5[#All],6,0)</f>
        <v>0</v>
      </c>
      <c r="R168" s="6">
        <v>0</v>
      </c>
      <c r="S168" s="10">
        <f>VLOOKUP($A168,[1]!Table_Query_from_dpiorsnet5[#All],8,0)</f>
        <v>0</v>
      </c>
      <c r="T168" s="10">
        <f>VLOOKUP($A168,[1]!Table_Query_from_dpiorsnet5[#All],10,0)</f>
        <v>0</v>
      </c>
      <c r="U168" s="10">
        <v>0</v>
      </c>
      <c r="V168" s="10">
        <f>VLOOKUP($A168,[1]!Table_Query_from_dpiorsnet5[#All],12,0)</f>
        <v>0</v>
      </c>
      <c r="W168" s="10">
        <f>VLOOKUP($A168,[1]!Table_Query_from_dpiorsnet5[#All],13,0)</f>
        <v>0</v>
      </c>
      <c r="X168" s="10">
        <f>VLOOKUP($A168,[1]!Table_Query_from_dpiorsnet5[#All],14,0)+VLOOKUP(A168,[1]!Table_Query_from_dpiorsnet5[[#All],[StateIssuedID]:[SpAssess]],15,0)</f>
        <v>0</v>
      </c>
      <c r="Y168" s="10">
        <f>VLOOKUP($A168,[1]!Table_Query_from_dpiorsnet5[#All],16,0)</f>
        <v>0</v>
      </c>
      <c r="Z168" s="10">
        <f t="shared" si="13"/>
        <v>0</v>
      </c>
      <c r="AA168" s="6">
        <v>395826.35</v>
      </c>
      <c r="AB168" s="6">
        <v>0</v>
      </c>
      <c r="AC168" s="6">
        <v>0</v>
      </c>
      <c r="AD168" s="6">
        <v>8939167</v>
      </c>
      <c r="AE168" s="6">
        <v>424912.08</v>
      </c>
      <c r="AF168" s="6">
        <f t="shared" si="10"/>
        <v>9759905.4299999997</v>
      </c>
      <c r="AG168" s="6">
        <v>0</v>
      </c>
      <c r="AH168" s="6">
        <v>0</v>
      </c>
      <c r="AI168" s="6">
        <v>650000</v>
      </c>
      <c r="AJ168" s="6">
        <v>0</v>
      </c>
      <c r="AK168" s="6">
        <v>53153.5</v>
      </c>
      <c r="AL168" s="6">
        <v>4313518.7300000004</v>
      </c>
      <c r="AM168" s="6">
        <v>365049.7</v>
      </c>
      <c r="AN168" s="6">
        <v>0</v>
      </c>
      <c r="AO168" s="6">
        <v>0</v>
      </c>
      <c r="AP168" s="6">
        <v>5000000</v>
      </c>
      <c r="AQ168" s="6">
        <f t="shared" si="11"/>
        <v>10381721.93</v>
      </c>
      <c r="AR168" s="6">
        <v>8211828.8200000003</v>
      </c>
      <c r="AS168" s="10">
        <v>0</v>
      </c>
      <c r="AT168" s="10">
        <v>0</v>
      </c>
      <c r="AU168" s="10">
        <v>0</v>
      </c>
      <c r="AV168" s="11">
        <v>7</v>
      </c>
      <c r="AW168" s="12"/>
      <c r="AX168" s="10"/>
    </row>
    <row r="169" spans="1:50" x14ac:dyDescent="0.2">
      <c r="A169" s="14" t="s">
        <v>312</v>
      </c>
      <c r="B169" s="14" t="s">
        <v>502</v>
      </c>
      <c r="C169" s="6">
        <v>1</v>
      </c>
      <c r="D169" s="6">
        <v>19</v>
      </c>
      <c r="E169" s="6">
        <v>39</v>
      </c>
      <c r="F169" s="6">
        <v>189</v>
      </c>
      <c r="G169" s="6">
        <v>61</v>
      </c>
      <c r="H169" s="6">
        <v>118</v>
      </c>
      <c r="I169" s="6">
        <v>407</v>
      </c>
      <c r="J169" s="6">
        <v>426</v>
      </c>
      <c r="K169" s="10">
        <v>7</v>
      </c>
      <c r="L169" s="10">
        <v>32.33</v>
      </c>
      <c r="M169" s="10">
        <v>176.49</v>
      </c>
      <c r="N169" s="10">
        <v>60.17</v>
      </c>
      <c r="O169" s="10">
        <v>120.47</v>
      </c>
      <c r="P169" s="10">
        <v>396.46000000000004</v>
      </c>
      <c r="Q169" s="6">
        <f>VLOOKUP($A169,[1]!Table_Query_from_dpiorsnet5[#All],6,0)</f>
        <v>30132861</v>
      </c>
      <c r="R169" s="6">
        <f t="shared" si="12"/>
        <v>74037</v>
      </c>
      <c r="S169" s="10">
        <f>VLOOKUP($A169,[1]!Table_Query_from_dpiorsnet5[#All],8,0)</f>
        <v>71.73</v>
      </c>
      <c r="T169" s="10">
        <f>VLOOKUP($A169,[1]!Table_Query_from_dpiorsnet5[#All],10,0)</f>
        <v>3.35</v>
      </c>
      <c r="U169" s="10">
        <v>0</v>
      </c>
      <c r="V169" s="10">
        <f>VLOOKUP($A169,[1]!Table_Query_from_dpiorsnet5[#All],12,0)</f>
        <v>12.3</v>
      </c>
      <c r="W169" s="10">
        <f>VLOOKUP($A169,[1]!Table_Query_from_dpiorsnet5[#All],13,0)</f>
        <v>0</v>
      </c>
      <c r="X169" s="10">
        <f>VLOOKUP($A169,[1]!Table_Query_from_dpiorsnet5[#All],14,0)+VLOOKUP(A169,[1]!Table_Query_from_dpiorsnet5[[#All],[StateIssuedID]:[SpAssess]],15,0)</f>
        <v>10.24</v>
      </c>
      <c r="Y169" s="10">
        <f>VLOOKUP($A169,[1]!Table_Query_from_dpiorsnet5[#All],16,0)</f>
        <v>32.659999999999997</v>
      </c>
      <c r="Z169" s="10">
        <f t="shared" si="13"/>
        <v>130.27999999999997</v>
      </c>
      <c r="AA169" s="6">
        <v>2721836.25</v>
      </c>
      <c r="AB169" s="6">
        <v>239590.02</v>
      </c>
      <c r="AC169" s="6">
        <v>4015354.85</v>
      </c>
      <c r="AD169" s="6">
        <v>387491.57</v>
      </c>
      <c r="AE169" s="6">
        <v>305914.09000000003</v>
      </c>
      <c r="AF169" s="6">
        <f t="shared" si="10"/>
        <v>7670186.7800000003</v>
      </c>
      <c r="AG169" s="6">
        <v>3632198.98</v>
      </c>
      <c r="AH169" s="6">
        <v>167600.76999999999</v>
      </c>
      <c r="AI169" s="6">
        <v>396541.9</v>
      </c>
      <c r="AJ169" s="6">
        <v>550611.06000000006</v>
      </c>
      <c r="AK169" s="6">
        <v>595278.15</v>
      </c>
      <c r="AL169" s="6">
        <v>773898.1</v>
      </c>
      <c r="AM169" s="6">
        <v>540399.98</v>
      </c>
      <c r="AN169" s="6">
        <v>187282.14</v>
      </c>
      <c r="AO169" s="6">
        <v>241751.78</v>
      </c>
      <c r="AP169" s="6">
        <v>252288.59</v>
      </c>
      <c r="AQ169" s="6">
        <f t="shared" si="11"/>
        <v>7337851.4500000011</v>
      </c>
      <c r="AR169" s="6">
        <v>2559827.9700000002</v>
      </c>
      <c r="AS169" s="10">
        <v>18508.43</v>
      </c>
      <c r="AT169" s="10">
        <v>15426.85</v>
      </c>
      <c r="AU169" s="10">
        <f t="shared" si="14"/>
        <v>1363.0630580638651</v>
      </c>
      <c r="AV169" s="11">
        <v>863.83</v>
      </c>
      <c r="AW169" s="12"/>
      <c r="AX169" s="10"/>
    </row>
    <row r="170" spans="1:50" x14ac:dyDescent="0.2">
      <c r="A170" s="14" t="s">
        <v>313</v>
      </c>
      <c r="B170" s="14" t="s">
        <v>503</v>
      </c>
      <c r="C170" s="6">
        <v>1</v>
      </c>
      <c r="D170" s="6">
        <v>11</v>
      </c>
      <c r="E170" s="6">
        <v>18</v>
      </c>
      <c r="F170" s="6">
        <v>66</v>
      </c>
      <c r="G170" s="6">
        <v>28</v>
      </c>
      <c r="H170" s="6">
        <v>62</v>
      </c>
      <c r="I170" s="6">
        <v>174</v>
      </c>
      <c r="J170" s="6">
        <v>185</v>
      </c>
      <c r="K170" s="10">
        <v>0</v>
      </c>
      <c r="L170" s="10">
        <v>11</v>
      </c>
      <c r="M170" s="10">
        <v>78.13</v>
      </c>
      <c r="N170" s="10">
        <v>29.58</v>
      </c>
      <c r="O170" s="10">
        <v>56.9</v>
      </c>
      <c r="P170" s="10">
        <v>175.60999999999999</v>
      </c>
      <c r="Q170" s="6">
        <f>VLOOKUP($A170,[1]!Table_Query_from_dpiorsnet5[#All],6,0)</f>
        <v>20524436</v>
      </c>
      <c r="R170" s="6">
        <f t="shared" si="12"/>
        <v>117957</v>
      </c>
      <c r="S170" s="10">
        <f>VLOOKUP($A170,[1]!Table_Query_from_dpiorsnet5[#All],8,0)</f>
        <v>70</v>
      </c>
      <c r="T170" s="10">
        <f>VLOOKUP($A170,[1]!Table_Query_from_dpiorsnet5[#All],10,0)</f>
        <v>0</v>
      </c>
      <c r="U170" s="10">
        <v>0</v>
      </c>
      <c r="V170" s="10">
        <f>VLOOKUP($A170,[1]!Table_Query_from_dpiorsnet5[#All],12,0)</f>
        <v>5.92</v>
      </c>
      <c r="W170" s="10">
        <f>VLOOKUP($A170,[1]!Table_Query_from_dpiorsnet5[#All],13,0)</f>
        <v>1.05</v>
      </c>
      <c r="X170" s="10">
        <f>VLOOKUP($A170,[1]!Table_Query_from_dpiorsnet5[#All],14,0)+VLOOKUP(A170,[1]!Table_Query_from_dpiorsnet5[[#All],[StateIssuedID]:[SpAssess]],15,0)</f>
        <v>8</v>
      </c>
      <c r="Y170" s="10">
        <f>VLOOKUP($A170,[1]!Table_Query_from_dpiorsnet5[#All],16,0)</f>
        <v>0</v>
      </c>
      <c r="Z170" s="10">
        <f t="shared" si="13"/>
        <v>84.97</v>
      </c>
      <c r="AA170" s="6">
        <v>1489598.75</v>
      </c>
      <c r="AB170" s="6">
        <v>0</v>
      </c>
      <c r="AC170" s="6">
        <v>1971445.26</v>
      </c>
      <c r="AD170" s="6">
        <v>94960.28</v>
      </c>
      <c r="AE170" s="6">
        <v>0</v>
      </c>
      <c r="AF170" s="6">
        <f t="shared" si="10"/>
        <v>3556004.2899999996</v>
      </c>
      <c r="AG170" s="6">
        <v>1339435.27</v>
      </c>
      <c r="AH170" s="6">
        <v>128534.45</v>
      </c>
      <c r="AI170" s="6">
        <v>200266.09</v>
      </c>
      <c r="AJ170" s="6">
        <v>131750.74</v>
      </c>
      <c r="AK170" s="6">
        <v>439675.42</v>
      </c>
      <c r="AL170" s="6">
        <v>361280.83</v>
      </c>
      <c r="AM170" s="6">
        <v>237653.09</v>
      </c>
      <c r="AN170" s="6">
        <v>0</v>
      </c>
      <c r="AO170" s="6">
        <v>161281.94</v>
      </c>
      <c r="AP170" s="6">
        <v>563843.68999999994</v>
      </c>
      <c r="AQ170" s="6">
        <f t="shared" si="11"/>
        <v>3563721.52</v>
      </c>
      <c r="AR170" s="6">
        <v>1144770.54</v>
      </c>
      <c r="AS170" s="10">
        <v>20293.39</v>
      </c>
      <c r="AT170" s="10">
        <v>14810.9</v>
      </c>
      <c r="AU170" s="10">
        <f t="shared" si="14"/>
        <v>1353.3004384716132</v>
      </c>
      <c r="AV170" s="11">
        <v>561.69000000000005</v>
      </c>
      <c r="AW170" s="12"/>
      <c r="AX170" s="10"/>
    </row>
    <row r="171" spans="1:50" x14ac:dyDescent="0.2">
      <c r="A171" s="14" t="s">
        <v>314</v>
      </c>
      <c r="B171" s="14" t="s">
        <v>504</v>
      </c>
      <c r="C171" s="6">
        <v>1</v>
      </c>
      <c r="D171" s="6">
        <v>2</v>
      </c>
      <c r="E171" s="6">
        <v>26</v>
      </c>
      <c r="F171" s="6">
        <v>158</v>
      </c>
      <c r="G171" s="6">
        <v>74</v>
      </c>
      <c r="H171" s="6">
        <v>121</v>
      </c>
      <c r="I171" s="6">
        <v>379</v>
      </c>
      <c r="J171" s="6">
        <v>381</v>
      </c>
      <c r="K171" s="10">
        <v>0</v>
      </c>
      <c r="L171" s="10">
        <v>32.04</v>
      </c>
      <c r="M171" s="10">
        <v>165.49</v>
      </c>
      <c r="N171" s="10">
        <v>62.48</v>
      </c>
      <c r="O171" s="10">
        <v>118.94</v>
      </c>
      <c r="P171" s="10">
        <v>378.95</v>
      </c>
      <c r="Q171" s="6">
        <f>VLOOKUP($A171,[1]!Table_Query_from_dpiorsnet5[#All],6,0)</f>
        <v>24758320</v>
      </c>
      <c r="R171" s="6">
        <f t="shared" si="12"/>
        <v>65325</v>
      </c>
      <c r="S171" s="10">
        <f>VLOOKUP($A171,[1]!Table_Query_from_dpiorsnet5[#All],8,0)</f>
        <v>70</v>
      </c>
      <c r="T171" s="10">
        <f>VLOOKUP($A171,[1]!Table_Query_from_dpiorsnet5[#All],10,0)</f>
        <v>0</v>
      </c>
      <c r="U171" s="10">
        <v>0</v>
      </c>
      <c r="V171" s="10">
        <f>VLOOKUP($A171,[1]!Table_Query_from_dpiorsnet5[#All],12,0)</f>
        <v>9.27</v>
      </c>
      <c r="W171" s="10">
        <f>VLOOKUP($A171,[1]!Table_Query_from_dpiorsnet5[#All],13,0)</f>
        <v>1.02</v>
      </c>
      <c r="X171" s="10">
        <f>VLOOKUP($A171,[1]!Table_Query_from_dpiorsnet5[#All],14,0)+VLOOKUP(A171,[1]!Table_Query_from_dpiorsnet5[[#All],[StateIssuedID]:[SpAssess]],15,0)</f>
        <v>5.57</v>
      </c>
      <c r="Y171" s="10">
        <f>VLOOKUP($A171,[1]!Table_Query_from_dpiorsnet5[#All],16,0)</f>
        <v>0</v>
      </c>
      <c r="Z171" s="10">
        <f t="shared" si="13"/>
        <v>85.859999999999985</v>
      </c>
      <c r="AA171" s="6">
        <v>1908963.2</v>
      </c>
      <c r="AB171" s="6">
        <v>0</v>
      </c>
      <c r="AC171" s="6">
        <v>3722507.19</v>
      </c>
      <c r="AD171" s="6">
        <v>167307.76999999999</v>
      </c>
      <c r="AE171" s="6">
        <v>138475.85999999999</v>
      </c>
      <c r="AF171" s="6">
        <f t="shared" si="10"/>
        <v>5937254.0199999996</v>
      </c>
      <c r="AG171" s="6">
        <v>3123715.93</v>
      </c>
      <c r="AH171" s="6">
        <v>230323.99</v>
      </c>
      <c r="AI171" s="6">
        <v>336138.35</v>
      </c>
      <c r="AJ171" s="6">
        <v>311058.89</v>
      </c>
      <c r="AK171" s="6">
        <v>441289.93</v>
      </c>
      <c r="AL171" s="6">
        <v>442190.96</v>
      </c>
      <c r="AM171" s="6">
        <v>389349.64</v>
      </c>
      <c r="AN171" s="6">
        <v>0</v>
      </c>
      <c r="AO171" s="6">
        <v>243270.75</v>
      </c>
      <c r="AP171" s="6">
        <v>262352.51</v>
      </c>
      <c r="AQ171" s="6">
        <f t="shared" si="11"/>
        <v>5779690.9499999993</v>
      </c>
      <c r="AR171" s="6">
        <v>1882171.53</v>
      </c>
      <c r="AS171" s="10">
        <v>15251.86</v>
      </c>
      <c r="AT171" s="10">
        <v>12890.14</v>
      </c>
      <c r="AU171" s="10">
        <f t="shared" si="14"/>
        <v>1027.4433038659454</v>
      </c>
      <c r="AV171" s="11">
        <v>706.71</v>
      </c>
      <c r="AW171" s="12"/>
      <c r="AX171" s="10"/>
    </row>
    <row r="172" spans="1:50" x14ac:dyDescent="0.2">
      <c r="A172" s="14" t="s">
        <v>315</v>
      </c>
      <c r="B172" s="14" t="s">
        <v>505</v>
      </c>
      <c r="C172" s="6">
        <v>1</v>
      </c>
      <c r="D172" s="6">
        <v>5</v>
      </c>
      <c r="E172" s="6">
        <v>27</v>
      </c>
      <c r="F172" s="6">
        <v>215</v>
      </c>
      <c r="G172" s="6">
        <v>71</v>
      </c>
      <c r="H172" s="6">
        <v>131</v>
      </c>
      <c r="I172" s="6">
        <v>444</v>
      </c>
      <c r="J172" s="6">
        <v>449</v>
      </c>
      <c r="K172" s="10">
        <v>0</v>
      </c>
      <c r="L172" s="10">
        <v>34.81</v>
      </c>
      <c r="M172" s="10">
        <v>211.26</v>
      </c>
      <c r="N172" s="10">
        <v>70.87</v>
      </c>
      <c r="O172" s="10">
        <v>118.39</v>
      </c>
      <c r="P172" s="10">
        <v>435.33</v>
      </c>
      <c r="Q172" s="6">
        <f>VLOOKUP($A172,[1]!Table_Query_from_dpiorsnet5[#All],6,0)</f>
        <v>65419272</v>
      </c>
      <c r="R172" s="6">
        <f t="shared" si="12"/>
        <v>147341</v>
      </c>
      <c r="S172" s="10">
        <f>VLOOKUP($A172,[1]!Table_Query_from_dpiorsnet5[#All],8,0)</f>
        <v>69.97</v>
      </c>
      <c r="T172" s="10">
        <f>VLOOKUP($A172,[1]!Table_Query_from_dpiorsnet5[#All],10,0)</f>
        <v>0</v>
      </c>
      <c r="U172" s="10">
        <v>0</v>
      </c>
      <c r="V172" s="10">
        <f>VLOOKUP($A172,[1]!Table_Query_from_dpiorsnet5[#All],12,0)</f>
        <v>3.29</v>
      </c>
      <c r="W172" s="10">
        <f>VLOOKUP($A172,[1]!Table_Query_from_dpiorsnet5[#All],13,0)</f>
        <v>0</v>
      </c>
      <c r="X172" s="10">
        <f>VLOOKUP($A172,[1]!Table_Query_from_dpiorsnet5[#All],14,0)+VLOOKUP(A172,[1]!Table_Query_from_dpiorsnet5[[#All],[StateIssuedID]:[SpAssess]],15,0)</f>
        <v>10</v>
      </c>
      <c r="Y172" s="10">
        <f>VLOOKUP($A172,[1]!Table_Query_from_dpiorsnet5[#All],16,0)</f>
        <v>18.68</v>
      </c>
      <c r="Z172" s="10">
        <f t="shared" si="13"/>
        <v>101.94</v>
      </c>
      <c r="AA172" s="6">
        <v>5656585.7199999997</v>
      </c>
      <c r="AB172" s="6">
        <v>1052922.08</v>
      </c>
      <c r="AC172" s="6">
        <v>688549.23</v>
      </c>
      <c r="AD172" s="6">
        <v>131377.51</v>
      </c>
      <c r="AE172" s="6">
        <v>447203.64</v>
      </c>
      <c r="AF172" s="6">
        <f t="shared" si="10"/>
        <v>7976638.1799999988</v>
      </c>
      <c r="AG172" s="6">
        <v>3904002.47</v>
      </c>
      <c r="AH172" s="6">
        <v>168601.51</v>
      </c>
      <c r="AI172" s="6">
        <v>760061.49</v>
      </c>
      <c r="AJ172" s="6">
        <v>304652.77</v>
      </c>
      <c r="AK172" s="6">
        <v>757255.35</v>
      </c>
      <c r="AL172" s="6">
        <v>448164.94</v>
      </c>
      <c r="AM172" s="6">
        <v>793533.81</v>
      </c>
      <c r="AN172" s="6">
        <v>0</v>
      </c>
      <c r="AO172" s="6">
        <v>126653.51</v>
      </c>
      <c r="AP172" s="6">
        <v>546487.61</v>
      </c>
      <c r="AQ172" s="6">
        <f t="shared" si="11"/>
        <v>7809413.46</v>
      </c>
      <c r="AR172" s="6">
        <v>2067899.38</v>
      </c>
      <c r="AS172" s="10">
        <v>17939.07</v>
      </c>
      <c r="AT172" s="10">
        <v>14569.96</v>
      </c>
      <c r="AU172" s="10">
        <f t="shared" si="14"/>
        <v>1822.8328164840468</v>
      </c>
      <c r="AV172" s="11">
        <v>567.73</v>
      </c>
      <c r="AW172" s="12"/>
      <c r="AX172" s="10"/>
    </row>
    <row r="173" spans="1:50" x14ac:dyDescent="0.2">
      <c r="A173" s="14" t="s">
        <v>316</v>
      </c>
      <c r="B173" s="14" t="s">
        <v>506</v>
      </c>
      <c r="C173" s="6">
        <v>1</v>
      </c>
      <c r="D173" s="6">
        <v>1</v>
      </c>
      <c r="E173" s="6">
        <v>22</v>
      </c>
      <c r="F173" s="6">
        <v>128</v>
      </c>
      <c r="G173" s="6">
        <v>68</v>
      </c>
      <c r="H173" s="6">
        <v>106</v>
      </c>
      <c r="I173" s="6">
        <v>324</v>
      </c>
      <c r="J173" s="6">
        <v>325</v>
      </c>
      <c r="K173" s="10">
        <v>0</v>
      </c>
      <c r="L173" s="10">
        <v>18.61</v>
      </c>
      <c r="M173" s="10">
        <v>145.03</v>
      </c>
      <c r="N173" s="10">
        <v>53.97</v>
      </c>
      <c r="O173" s="10">
        <v>103.87</v>
      </c>
      <c r="P173" s="10">
        <v>321.48</v>
      </c>
      <c r="Q173" s="6">
        <f>VLOOKUP($A173,[1]!Table_Query_from_dpiorsnet5[#All],6,0)</f>
        <v>11667942</v>
      </c>
      <c r="R173" s="6">
        <f t="shared" si="12"/>
        <v>36012</v>
      </c>
      <c r="S173" s="10">
        <f>VLOOKUP($A173,[1]!Table_Query_from_dpiorsnet5[#All],8,0)</f>
        <v>70</v>
      </c>
      <c r="T173" s="10">
        <f>VLOOKUP($A173,[1]!Table_Query_from_dpiorsnet5[#All],10,0)</f>
        <v>3.43</v>
      </c>
      <c r="U173" s="10">
        <v>0</v>
      </c>
      <c r="V173" s="10">
        <f>VLOOKUP($A173,[1]!Table_Query_from_dpiorsnet5[#All],12,0)</f>
        <v>12</v>
      </c>
      <c r="W173" s="10">
        <f>VLOOKUP($A173,[1]!Table_Query_from_dpiorsnet5[#All],13,0)</f>
        <v>0</v>
      </c>
      <c r="X173" s="10">
        <f>VLOOKUP($A173,[1]!Table_Query_from_dpiorsnet5[#All],14,0)+VLOOKUP(A173,[1]!Table_Query_from_dpiorsnet5[[#All],[StateIssuedID]:[SpAssess]],15,0)</f>
        <v>10</v>
      </c>
      <c r="Y173" s="10">
        <f>VLOOKUP($A173,[1]!Table_Query_from_dpiorsnet5[#All],16,0)</f>
        <v>51.42</v>
      </c>
      <c r="Z173" s="10">
        <f t="shared" si="13"/>
        <v>146.85000000000002</v>
      </c>
      <c r="AA173" s="6">
        <v>1276820.6299999999</v>
      </c>
      <c r="AB173" s="6">
        <v>798883.97</v>
      </c>
      <c r="AC173" s="6">
        <v>3333108.84</v>
      </c>
      <c r="AD173" s="6">
        <v>660190.71</v>
      </c>
      <c r="AE173" s="6">
        <v>-11974</v>
      </c>
      <c r="AF173" s="6">
        <f t="shared" si="10"/>
        <v>6057030.1499999994</v>
      </c>
      <c r="AG173" s="6">
        <v>3115717.12</v>
      </c>
      <c r="AH173" s="6">
        <v>65730.399999999994</v>
      </c>
      <c r="AI173" s="6">
        <v>690565.19</v>
      </c>
      <c r="AJ173" s="6">
        <v>401842.61</v>
      </c>
      <c r="AK173" s="6">
        <v>323839.21000000002</v>
      </c>
      <c r="AL173" s="6">
        <v>455406.7</v>
      </c>
      <c r="AM173" s="6">
        <v>164887.47</v>
      </c>
      <c r="AN173" s="6">
        <v>0</v>
      </c>
      <c r="AO173" s="6">
        <v>145166.51</v>
      </c>
      <c r="AP173" s="6">
        <v>331716.18</v>
      </c>
      <c r="AQ173" s="6">
        <f t="shared" si="11"/>
        <v>5694871.3899999997</v>
      </c>
      <c r="AR173" s="6">
        <v>2749143.46</v>
      </c>
      <c r="AS173" s="10">
        <v>17714.54</v>
      </c>
      <c r="AT173" s="10">
        <v>15718.24</v>
      </c>
      <c r="AU173" s="10">
        <f t="shared" si="14"/>
        <v>512.90117581187008</v>
      </c>
      <c r="AV173" s="11">
        <v>86.72</v>
      </c>
      <c r="AW173" s="12"/>
      <c r="AX173" s="10"/>
    </row>
    <row r="174" spans="1:50" x14ac:dyDescent="0.2">
      <c r="A174" s="14" t="s">
        <v>512</v>
      </c>
      <c r="B174" s="14" t="s">
        <v>513</v>
      </c>
      <c r="C174" s="6">
        <v>1</v>
      </c>
      <c r="D174" s="6">
        <v>129</v>
      </c>
      <c r="E174" s="6">
        <v>470</v>
      </c>
      <c r="F174" s="6">
        <v>2785</v>
      </c>
      <c r="G174" s="6">
        <v>860</v>
      </c>
      <c r="H174" s="6">
        <v>1469</v>
      </c>
      <c r="I174" s="6">
        <v>5584</v>
      </c>
      <c r="J174" s="6">
        <v>5713</v>
      </c>
      <c r="K174" s="10">
        <v>50.05</v>
      </c>
      <c r="L174" s="10">
        <v>470.18</v>
      </c>
      <c r="M174" s="10">
        <v>2643.89</v>
      </c>
      <c r="N174" s="10">
        <v>772.54</v>
      </c>
      <c r="O174" s="10">
        <v>1277.79</v>
      </c>
      <c r="P174" s="10">
        <v>5214.45</v>
      </c>
      <c r="Q174" s="6">
        <f>VLOOKUP($A174,[1]!Table_Query_from_dpiorsnet5[#All],6,0)</f>
        <v>286560171</v>
      </c>
      <c r="R174" s="6">
        <f t="shared" si="12"/>
        <v>51318</v>
      </c>
      <c r="S174" s="10">
        <f>VLOOKUP($A174,[1]!Table_Query_from_dpiorsnet5[#All],8,0)</f>
        <v>68.569999999999993</v>
      </c>
      <c r="T174" s="10">
        <f>VLOOKUP($A174,[1]!Table_Query_from_dpiorsnet5[#All],10,0)</f>
        <v>1.97</v>
      </c>
      <c r="U174" s="10">
        <v>0</v>
      </c>
      <c r="V174" s="10">
        <f>VLOOKUP($A174,[1]!Table_Query_from_dpiorsnet5[#All],12,0)</f>
        <v>11.75</v>
      </c>
      <c r="W174" s="10">
        <f>VLOOKUP($A174,[1]!Table_Query_from_dpiorsnet5[#All],13,0)</f>
        <v>0</v>
      </c>
      <c r="X174" s="10">
        <f>VLOOKUP($A174,[1]!Table_Query_from_dpiorsnet5[#All],14,0)+VLOOKUP(A174,[1]!Table_Query_from_dpiorsnet5[[#All],[StateIssuedID]:[SpAssess]],15,0)</f>
        <v>12.25</v>
      </c>
      <c r="Y174" s="10">
        <f>VLOOKUP($A174,[1]!Table_Query_from_dpiorsnet5[#All],16,0)</f>
        <v>26.77</v>
      </c>
      <c r="Z174" s="10">
        <f t="shared" si="13"/>
        <v>121.30999999999999</v>
      </c>
      <c r="AA174" s="6">
        <v>25643428.010000002</v>
      </c>
      <c r="AB174" s="6">
        <v>5543809.3300000001</v>
      </c>
      <c r="AC174" s="6">
        <v>49557318.759999998</v>
      </c>
      <c r="AD174" s="6">
        <v>2887959.64</v>
      </c>
      <c r="AE174" s="6">
        <v>416275</v>
      </c>
      <c r="AF174" s="6">
        <f t="shared" si="10"/>
        <v>84048790.739999995</v>
      </c>
      <c r="AG174" s="6">
        <v>45555919.740000002</v>
      </c>
      <c r="AH174" s="6">
        <v>4434001.9800000004</v>
      </c>
      <c r="AI174" s="6">
        <v>7760316.0099999998</v>
      </c>
      <c r="AJ174" s="6">
        <v>5218980.3600000003</v>
      </c>
      <c r="AK174" s="6">
        <v>7523126.2599999998</v>
      </c>
      <c r="AL174" s="6">
        <v>7860591.9100000001</v>
      </c>
      <c r="AM174" s="6">
        <v>3974202.86</v>
      </c>
      <c r="AN174" s="6">
        <v>0</v>
      </c>
      <c r="AO174" s="6">
        <v>3332674.53</v>
      </c>
      <c r="AP174" s="6">
        <v>4496358.33</v>
      </c>
      <c r="AQ174" s="6">
        <f t="shared" si="11"/>
        <v>90156171.979999989</v>
      </c>
      <c r="AR174" s="6">
        <v>4303624.16</v>
      </c>
      <c r="AS174" s="10">
        <v>17289.68</v>
      </c>
      <c r="AT174" s="10">
        <v>15026.12</v>
      </c>
      <c r="AU174" s="10">
        <f t="shared" si="14"/>
        <v>762.15187795453016</v>
      </c>
      <c r="AV174" s="11">
        <v>693.23</v>
      </c>
      <c r="AW174" s="12"/>
      <c r="AX174" s="10"/>
    </row>
    <row r="175" spans="1:50" x14ac:dyDescent="0.2">
      <c r="A175" s="14" t="s">
        <v>317</v>
      </c>
      <c r="B175" s="14" t="s">
        <v>507</v>
      </c>
      <c r="C175" s="6">
        <v>1</v>
      </c>
      <c r="D175" s="6">
        <v>13</v>
      </c>
      <c r="E175" s="6">
        <v>44</v>
      </c>
      <c r="F175" s="6">
        <v>251</v>
      </c>
      <c r="G175" s="6">
        <v>84</v>
      </c>
      <c r="H175" s="6">
        <v>129</v>
      </c>
      <c r="I175" s="6">
        <v>508</v>
      </c>
      <c r="J175" s="6">
        <v>521</v>
      </c>
      <c r="K175" s="10">
        <v>3.07</v>
      </c>
      <c r="L175" s="10">
        <v>44.41</v>
      </c>
      <c r="M175" s="10">
        <v>270.88</v>
      </c>
      <c r="N175" s="10">
        <v>85.82</v>
      </c>
      <c r="O175" s="10">
        <v>132.21</v>
      </c>
      <c r="P175" s="10">
        <v>536.39</v>
      </c>
      <c r="Q175" s="6">
        <f>VLOOKUP($A175,[1]!Table_Query_from_dpiorsnet5[#All],6,0)</f>
        <v>115596634</v>
      </c>
      <c r="R175" s="6">
        <f t="shared" si="12"/>
        <v>227552</v>
      </c>
      <c r="S175" s="10">
        <f>VLOOKUP($A175,[1]!Table_Query_from_dpiorsnet5[#All],8,0)</f>
        <v>59.44</v>
      </c>
      <c r="T175" s="10">
        <f>VLOOKUP($A175,[1]!Table_Query_from_dpiorsnet5[#All],10,0)</f>
        <v>0</v>
      </c>
      <c r="U175" s="10">
        <v>0</v>
      </c>
      <c r="V175" s="10">
        <f>VLOOKUP($A175,[1]!Table_Query_from_dpiorsnet5[#All],12,0)</f>
        <v>0</v>
      </c>
      <c r="W175" s="10">
        <f>VLOOKUP($A175,[1]!Table_Query_from_dpiorsnet5[#All],13,0)</f>
        <v>0</v>
      </c>
      <c r="X175" s="10">
        <f>VLOOKUP($A175,[1]!Table_Query_from_dpiorsnet5[#All],14,0)+VLOOKUP(A175,[1]!Table_Query_from_dpiorsnet5[[#All],[StateIssuedID]:[SpAssess]],15,0)</f>
        <v>0</v>
      </c>
      <c r="Y175" s="10">
        <f>VLOOKUP($A175,[1]!Table_Query_from_dpiorsnet5[#All],16,0)</f>
        <v>21.53</v>
      </c>
      <c r="Z175" s="10">
        <f t="shared" si="13"/>
        <v>80.97</v>
      </c>
      <c r="AA175" s="6">
        <v>7494047.2000000002</v>
      </c>
      <c r="AB175" s="6">
        <v>1205667.73</v>
      </c>
      <c r="AC175" s="6">
        <v>774211.84</v>
      </c>
      <c r="AD175" s="6">
        <v>4543773.08</v>
      </c>
      <c r="AE175" s="6">
        <v>450</v>
      </c>
      <c r="AF175" s="6">
        <f t="shared" si="10"/>
        <v>14018149.85</v>
      </c>
      <c r="AG175" s="6">
        <v>5686047.4699999997</v>
      </c>
      <c r="AH175" s="6">
        <v>0</v>
      </c>
      <c r="AI175" s="6">
        <v>687352.47</v>
      </c>
      <c r="AJ175" s="6">
        <v>499788.3</v>
      </c>
      <c r="AK175" s="6">
        <v>440962.26</v>
      </c>
      <c r="AL175" s="6">
        <v>1575660.1</v>
      </c>
      <c r="AM175" s="6">
        <v>677651.01</v>
      </c>
      <c r="AN175" s="6">
        <v>0</v>
      </c>
      <c r="AO175" s="6">
        <v>31724.57</v>
      </c>
      <c r="AP175" s="6">
        <v>2224321.0699999998</v>
      </c>
      <c r="AQ175" s="6">
        <f t="shared" si="11"/>
        <v>11823507.25</v>
      </c>
      <c r="AR175" s="6">
        <v>7102006.96</v>
      </c>
      <c r="AS175" s="10">
        <v>22042.74</v>
      </c>
      <c r="AT175" s="10">
        <v>16573.41</v>
      </c>
      <c r="AU175" s="10">
        <f t="shared" si="14"/>
        <v>1263.3550401759915</v>
      </c>
      <c r="AV175" s="11">
        <v>499</v>
      </c>
      <c r="AW175" s="12"/>
      <c r="AX175" s="10"/>
    </row>
    <row r="176" spans="1:50" x14ac:dyDescent="0.2">
      <c r="A176" s="14" t="s">
        <v>318</v>
      </c>
      <c r="B176" s="14" t="s">
        <v>508</v>
      </c>
      <c r="C176" s="6">
        <v>1</v>
      </c>
      <c r="D176" s="6">
        <v>3</v>
      </c>
      <c r="E176" s="6">
        <v>10</v>
      </c>
      <c r="F176" s="6">
        <v>61</v>
      </c>
      <c r="G176" s="6">
        <v>29</v>
      </c>
      <c r="H176" s="6">
        <v>52</v>
      </c>
      <c r="I176" s="6">
        <v>152</v>
      </c>
      <c r="J176" s="6">
        <v>155</v>
      </c>
      <c r="K176" s="10">
        <v>6.49</v>
      </c>
      <c r="L176" s="10">
        <v>13.25</v>
      </c>
      <c r="M176" s="10">
        <v>64.900000000000006</v>
      </c>
      <c r="N176" s="10">
        <v>28.44</v>
      </c>
      <c r="O176" s="10">
        <v>54.55</v>
      </c>
      <c r="P176" s="10">
        <v>167.63</v>
      </c>
      <c r="Q176" s="6">
        <f>VLOOKUP($A176,[1]!Table_Query_from_dpiorsnet5[#All],6,0)</f>
        <v>23046832</v>
      </c>
      <c r="R176" s="6">
        <f t="shared" si="12"/>
        <v>151624</v>
      </c>
      <c r="S176" s="10">
        <f>VLOOKUP($A176,[1]!Table_Query_from_dpiorsnet5[#All],8,0)</f>
        <v>69.86</v>
      </c>
      <c r="T176" s="10">
        <f>VLOOKUP($A176,[1]!Table_Query_from_dpiorsnet5[#All],10,0)</f>
        <v>0</v>
      </c>
      <c r="U176" s="10">
        <v>0</v>
      </c>
      <c r="V176" s="10">
        <f>VLOOKUP($A176,[1]!Table_Query_from_dpiorsnet5[#All],12,0)</f>
        <v>11.98</v>
      </c>
      <c r="W176" s="10">
        <f>VLOOKUP($A176,[1]!Table_Query_from_dpiorsnet5[#All],13,0)</f>
        <v>2.99</v>
      </c>
      <c r="X176" s="10">
        <f>VLOOKUP($A176,[1]!Table_Query_from_dpiorsnet5[#All],14,0)+VLOOKUP(A176,[1]!Table_Query_from_dpiorsnet5[[#All],[StateIssuedID]:[SpAssess]],15,0)</f>
        <v>9.98</v>
      </c>
      <c r="Y176" s="10">
        <f>VLOOKUP($A176,[1]!Table_Query_from_dpiorsnet5[#All],16,0)</f>
        <v>24.95</v>
      </c>
      <c r="Z176" s="10">
        <f t="shared" si="13"/>
        <v>119.76</v>
      </c>
      <c r="AA176" s="6">
        <v>1981865.53</v>
      </c>
      <c r="AB176" s="6">
        <v>490985.14</v>
      </c>
      <c r="AC176" s="6">
        <v>1298209.93</v>
      </c>
      <c r="AD176" s="6">
        <v>138163.85999999999</v>
      </c>
      <c r="AE176" s="6">
        <v>0</v>
      </c>
      <c r="AF176" s="6">
        <f t="shared" si="10"/>
        <v>3909224.4599999995</v>
      </c>
      <c r="AG176" s="6">
        <v>1895732.72</v>
      </c>
      <c r="AH176" s="6">
        <v>90837.45</v>
      </c>
      <c r="AI176" s="6">
        <v>254996.4</v>
      </c>
      <c r="AJ176" s="6">
        <v>136547.20000000001</v>
      </c>
      <c r="AK176" s="6">
        <v>720208.32</v>
      </c>
      <c r="AL176" s="6">
        <v>339749.87</v>
      </c>
      <c r="AM176" s="6">
        <v>244374.59</v>
      </c>
      <c r="AN176" s="6">
        <v>0</v>
      </c>
      <c r="AO176" s="6">
        <v>169166.77</v>
      </c>
      <c r="AP176" s="6">
        <v>160863.53</v>
      </c>
      <c r="AQ176" s="6">
        <f t="shared" si="11"/>
        <v>4012476.8499999996</v>
      </c>
      <c r="AR176" s="6">
        <v>391052.61</v>
      </c>
      <c r="AS176" s="10">
        <v>23936.51</v>
      </c>
      <c r="AT176" s="10">
        <v>20509.88</v>
      </c>
      <c r="AU176" s="10">
        <f t="shared" si="14"/>
        <v>1457.8213326970113</v>
      </c>
      <c r="AV176" s="11">
        <v>820.5</v>
      </c>
      <c r="AW176" s="12"/>
      <c r="AX176" s="10"/>
    </row>
    <row r="177" spans="2:50" x14ac:dyDescent="0.2">
      <c r="B177" s="14" t="s">
        <v>324</v>
      </c>
      <c r="D177" s="6">
        <f t="shared" ref="D177:Q177" si="15">SUM(D7:D176)</f>
        <v>3182</v>
      </c>
      <c r="E177" s="6">
        <f t="shared" si="15"/>
        <v>8361</v>
      </c>
      <c r="F177" s="6">
        <f t="shared" si="15"/>
        <v>54890</v>
      </c>
      <c r="G177" s="6">
        <f t="shared" si="15"/>
        <v>18375</v>
      </c>
      <c r="H177" s="6">
        <f t="shared" si="15"/>
        <v>34739</v>
      </c>
      <c r="I177" s="6">
        <f t="shared" si="15"/>
        <v>116365</v>
      </c>
      <c r="J177" s="6">
        <f t="shared" si="15"/>
        <v>119547</v>
      </c>
      <c r="K177" s="6">
        <f t="shared" si="15"/>
        <v>1203.8799999999994</v>
      </c>
      <c r="L177" s="6">
        <f t="shared" si="15"/>
        <v>8844.7500000000036</v>
      </c>
      <c r="M177" s="6">
        <f t="shared" si="15"/>
        <v>55149.979999999974</v>
      </c>
      <c r="N177" s="6">
        <f t="shared" si="15"/>
        <v>19037.59</v>
      </c>
      <c r="O177" s="6">
        <f t="shared" si="15"/>
        <v>34992.710000000028</v>
      </c>
      <c r="P177" s="6">
        <f t="shared" si="15"/>
        <v>119228.90999999997</v>
      </c>
      <c r="Q177" s="6">
        <f t="shared" si="15"/>
        <v>6500123322</v>
      </c>
      <c r="R177" s="6">
        <f t="shared" si="12"/>
        <v>55860</v>
      </c>
      <c r="S177" s="10">
        <f t="array" ref="S177">ROUND(SUM($Q$7:$Q$176*S7:S176)/SUM($Q$7:$Q$176),2)</f>
        <v>71.12</v>
      </c>
      <c r="T177" s="10">
        <f t="array" ref="T177">ROUND(SUM($Q$7:$Q$176*T7:T176)/SUM($Q$7:$Q$176),2)</f>
        <v>2.44</v>
      </c>
      <c r="U177" s="10">
        <f t="array" ref="U177">ROUND(SUM($Q$7:$Q$176*U7:U176)/SUM($Q$7:$Q$176),2)</f>
        <v>0.02</v>
      </c>
      <c r="V177" s="10">
        <f t="array" ref="V177">ROUND(SUM($Q$7:$Q$176*V7:V176)/SUM($Q$7:$Q$176),2)</f>
        <v>8.9700000000000006</v>
      </c>
      <c r="W177" s="10">
        <f t="array" ref="W177">ROUND(SUM($Q$7:$Q$176*W7:W176)/SUM($Q$7:$Q$176),2)</f>
        <v>1.19</v>
      </c>
      <c r="X177" s="10">
        <f t="array" ref="X177">ROUND(SUM($Q$7:$Q$176*X7:X176)/SUM($Q$7:$Q$176),2)</f>
        <v>11.52</v>
      </c>
      <c r="Y177" s="10">
        <f t="array" ref="Y177">ROUND(SUM($Q$7:$Q$176*Y7:Y176)/SUM($Q$7:$Q$176),2)</f>
        <v>18.55</v>
      </c>
      <c r="Z177" s="10">
        <f t="array" ref="Z177">ROUND(SUM($Q$7:$Q$176*Z7:Z176)/SUM($Q$7:$Q$176),2)</f>
        <v>113.81</v>
      </c>
      <c r="AA177" s="6">
        <f t="shared" ref="AA177:AR177" si="16">SUM(AA7:AA176)</f>
        <v>585024504.76000023</v>
      </c>
      <c r="AB177" s="6">
        <f t="shared" si="16"/>
        <v>41409401.520000003</v>
      </c>
      <c r="AC177" s="6">
        <f t="shared" si="16"/>
        <v>1185803169.5</v>
      </c>
      <c r="AD177" s="6">
        <f t="shared" si="16"/>
        <v>255444063.91999999</v>
      </c>
      <c r="AE177" s="6">
        <f t="shared" si="16"/>
        <v>21377279.009999994</v>
      </c>
      <c r="AF177" s="6">
        <f t="shared" si="16"/>
        <v>2089058418.7100003</v>
      </c>
      <c r="AG177" s="6">
        <f t="shared" si="16"/>
        <v>1041778184.7199998</v>
      </c>
      <c r="AH177" s="6">
        <f t="shared" si="16"/>
        <v>133894009.72</v>
      </c>
      <c r="AI177" s="6">
        <f t="shared" si="16"/>
        <v>128391206.04000005</v>
      </c>
      <c r="AJ177" s="6">
        <f t="shared" si="16"/>
        <v>106946232.29999997</v>
      </c>
      <c r="AK177" s="6">
        <f t="shared" si="16"/>
        <v>158280253.54000002</v>
      </c>
      <c r="AL177" s="6">
        <f t="shared" si="16"/>
        <v>187709500.64999995</v>
      </c>
      <c r="AM177" s="6">
        <f t="shared" si="16"/>
        <v>90309245.400000051</v>
      </c>
      <c r="AN177" s="6">
        <f t="shared" si="16"/>
        <v>11955741.659999998</v>
      </c>
      <c r="AO177" s="6">
        <f t="shared" si="16"/>
        <v>60088246.82</v>
      </c>
      <c r="AP177" s="6">
        <f t="shared" si="16"/>
        <v>120796090.09000002</v>
      </c>
      <c r="AQ177" s="6">
        <f t="shared" si="16"/>
        <v>2040148710.9400001</v>
      </c>
      <c r="AR177" s="6">
        <f t="shared" si="16"/>
        <v>544303187.99000001</v>
      </c>
      <c r="AS177" s="10">
        <f>SUM(AQ177/P177)</f>
        <v>17111.191496592568</v>
      </c>
      <c r="AT177" s="10">
        <f>SUM(AG177:AL177)/P177</f>
        <v>14736.353682760329</v>
      </c>
      <c r="AU177" s="10">
        <f t="shared" si="14"/>
        <v>757.44419201685287</v>
      </c>
      <c r="AV177" s="11">
        <f>SUM(AV7:AV176)</f>
        <v>69353.229999999981</v>
      </c>
      <c r="AW177" s="12"/>
      <c r="AX177" s="10"/>
    </row>
  </sheetData>
  <autoFilter ref="A6:AV177" xr:uid="{A10E75BD-EA57-401E-A6C4-E2E2C9161E89}"/>
  <phoneticPr fontId="0" type="noConversion"/>
  <pageMargins left="0.75" right="0.75" top="1" bottom="1" header="0.5" footer="0.5"/>
  <pageSetup orientation="landscape" r:id="rId1"/>
  <headerFooter alignWithMargins="0">
    <oddFooter>&amp;L&amp;8Department of Public Instruction&amp;C&amp;8page &amp;P of &amp;N&amp;R&amp;8&amp;D &amp;F jac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</vt:lpstr>
      <vt:lpstr>SPRD190</vt:lpstr>
      <vt:lpstr>Data</vt:lpstr>
      <vt:lpstr>SPRD190!Print_Titles</vt:lpstr>
    </vt:vector>
  </TitlesOfParts>
  <Company>ND Dept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Hiebert</dc:creator>
  <cp:lastModifiedBy>Tescher, Adam J.</cp:lastModifiedBy>
  <cp:lastPrinted>2026-02-25T21:04:32Z</cp:lastPrinted>
  <dcterms:created xsi:type="dcterms:W3CDTF">2000-02-03T16:46:07Z</dcterms:created>
  <dcterms:modified xsi:type="dcterms:W3CDTF">2026-03-23T17:22:26Z</dcterms:modified>
</cp:coreProperties>
</file>